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Structures\SFN_0000000\EngData\"/>
    </mc:Choice>
  </mc:AlternateContent>
  <xr:revisionPtr revIDLastSave="0" documentId="13_ncr:1_{7BB1D03F-D037-422E-973F-C6F79EE35126}" xr6:coauthVersionLast="47" xr6:coauthVersionMax="47" xr10:uidLastSave="{00000000-0000-0000-0000-000000000000}"/>
  <bookViews>
    <workbookView xWindow="5355" yWindow="750" windowWidth="12555" windowHeight="14820" firstSheet="1" activeTab="1" xr2:uid="{00000000-000D-0000-FFFF-FFFF00000000}"/>
  </bookViews>
  <sheets>
    <sheet name="bridge quantities" sheetId="8" r:id="rId1"/>
    <sheet name="bridge quantities autotable" sheetId="10" r:id="rId2"/>
    <sheet name="WALL not used" sheetId="9" r:id="rId3"/>
  </sheets>
  <externalReferences>
    <externalReference r:id="rId4"/>
  </externalReferences>
  <definedNames>
    <definedName name="_xlnm.Print_Area" localSheetId="0">'bridge quantities'!$A$1:$J$63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0" l="1"/>
  <c r="I23" i="10"/>
  <c r="H23" i="10"/>
  <c r="G23" i="10"/>
  <c r="J22" i="10"/>
  <c r="I22" i="10"/>
  <c r="H22" i="10"/>
  <c r="G22" i="10"/>
  <c r="J4" i="10"/>
  <c r="I4" i="10"/>
  <c r="H4" i="10"/>
  <c r="G4" i="10"/>
  <c r="I24" i="8"/>
  <c r="H24" i="8"/>
  <c r="C252" i="8"/>
  <c r="C241" i="8"/>
  <c r="J59" i="10"/>
  <c r="H59" i="10"/>
  <c r="G59" i="10"/>
  <c r="F59" i="10"/>
  <c r="E59" i="10"/>
  <c r="D59" i="10"/>
  <c r="B59" i="10"/>
  <c r="A59" i="10"/>
  <c r="J58" i="10"/>
  <c r="I58" i="10"/>
  <c r="H58" i="10"/>
  <c r="G58" i="10"/>
  <c r="F58" i="10"/>
  <c r="E58" i="10"/>
  <c r="D58" i="10"/>
  <c r="C58" i="10"/>
  <c r="B58" i="10"/>
  <c r="A58" i="10"/>
  <c r="J57" i="10"/>
  <c r="I57" i="10"/>
  <c r="G57" i="10"/>
  <c r="F57" i="10"/>
  <c r="E57" i="10"/>
  <c r="D57" i="10"/>
  <c r="B57" i="10"/>
  <c r="A57" i="10"/>
  <c r="J56" i="10"/>
  <c r="I56" i="10"/>
  <c r="H56" i="10"/>
  <c r="G56" i="10"/>
  <c r="F56" i="10"/>
  <c r="E56" i="10"/>
  <c r="D56" i="10"/>
  <c r="C56" i="10"/>
  <c r="B56" i="10"/>
  <c r="A56" i="10"/>
  <c r="J55" i="10"/>
  <c r="H55" i="10"/>
  <c r="G55" i="10"/>
  <c r="F55" i="10"/>
  <c r="E55" i="10"/>
  <c r="D55" i="10"/>
  <c r="B55" i="10"/>
  <c r="A55" i="10"/>
  <c r="J54" i="10"/>
  <c r="I54" i="10"/>
  <c r="H54" i="10"/>
  <c r="G54" i="10"/>
  <c r="F54" i="10"/>
  <c r="E54" i="10"/>
  <c r="D54" i="10"/>
  <c r="C54" i="10"/>
  <c r="B54" i="10"/>
  <c r="A54" i="10"/>
  <c r="J53" i="10"/>
  <c r="I53" i="10"/>
  <c r="G53" i="10"/>
  <c r="F53" i="10"/>
  <c r="E53" i="10"/>
  <c r="D53" i="10"/>
  <c r="B53" i="10"/>
  <c r="A53" i="10"/>
  <c r="J52" i="10"/>
  <c r="I52" i="10"/>
  <c r="H52" i="10"/>
  <c r="G52" i="10"/>
  <c r="F52" i="10"/>
  <c r="E52" i="10"/>
  <c r="D52" i="10"/>
  <c r="C52" i="10"/>
  <c r="B52" i="10"/>
  <c r="A52" i="10"/>
  <c r="C54" i="8"/>
  <c r="I54" i="8"/>
  <c r="E536" i="8"/>
  <c r="D536" i="8"/>
  <c r="C536" i="8"/>
  <c r="B536" i="8"/>
  <c r="A536" i="8"/>
  <c r="C238" i="8"/>
  <c r="C235" i="8"/>
  <c r="C232" i="8"/>
  <c r="C249" i="8"/>
  <c r="C246" i="8"/>
  <c r="C243" i="8"/>
  <c r="C147" i="8"/>
  <c r="C117" i="8"/>
  <c r="C115" i="8"/>
  <c r="C113" i="8"/>
  <c r="J37" i="10"/>
  <c r="C563" i="8"/>
  <c r="C278" i="8"/>
  <c r="C554" i="8"/>
  <c r="C558" i="8"/>
  <c r="C231" i="8"/>
  <c r="C135" i="8"/>
  <c r="C124" i="8"/>
  <c r="C129" i="8"/>
  <c r="C477" i="8"/>
  <c r="C542" i="8"/>
  <c r="C547" i="8" s="1"/>
  <c r="H55" i="8" s="1"/>
  <c r="H53" i="10" s="1"/>
  <c r="C509" i="8"/>
  <c r="C503" i="8"/>
  <c r="C497" i="8"/>
  <c r="C51" i="10"/>
  <c r="C50" i="10"/>
  <c r="C49" i="10"/>
  <c r="C45" i="10"/>
  <c r="C43" i="10"/>
  <c r="C39" i="10"/>
  <c r="C36" i="10"/>
  <c r="C27" i="10"/>
  <c r="C24" i="10"/>
  <c r="C21" i="10"/>
  <c r="C15" i="10"/>
  <c r="C13" i="10"/>
  <c r="C10" i="10"/>
  <c r="C9" i="10"/>
  <c r="C8" i="10"/>
  <c r="C7" i="10"/>
  <c r="C6" i="10"/>
  <c r="C5" i="10"/>
  <c r="C3" i="10"/>
  <c r="J51" i="10"/>
  <c r="I51" i="10"/>
  <c r="H51" i="10"/>
  <c r="G51" i="10"/>
  <c r="F51" i="10"/>
  <c r="E51" i="10"/>
  <c r="D51" i="10"/>
  <c r="B51" i="10"/>
  <c r="A51" i="10"/>
  <c r="J50" i="10"/>
  <c r="I50" i="10"/>
  <c r="H50" i="10"/>
  <c r="G50" i="10"/>
  <c r="F50" i="10"/>
  <c r="E50" i="10"/>
  <c r="D50" i="10"/>
  <c r="B50" i="10"/>
  <c r="A50" i="10"/>
  <c r="J49" i="10"/>
  <c r="I49" i="10"/>
  <c r="H49" i="10"/>
  <c r="G49" i="10"/>
  <c r="F49" i="10"/>
  <c r="E49" i="10"/>
  <c r="D49" i="10"/>
  <c r="B49" i="10"/>
  <c r="A49" i="10"/>
  <c r="J48" i="10"/>
  <c r="H48" i="10"/>
  <c r="G48" i="10"/>
  <c r="F48" i="10"/>
  <c r="E48" i="10"/>
  <c r="D48" i="10"/>
  <c r="B48" i="10"/>
  <c r="A48" i="10"/>
  <c r="J47" i="10"/>
  <c r="H47" i="10"/>
  <c r="G47" i="10"/>
  <c r="F47" i="10"/>
  <c r="E47" i="10"/>
  <c r="D47" i="10"/>
  <c r="B47" i="10"/>
  <c r="A47" i="10"/>
  <c r="J46" i="10"/>
  <c r="H46" i="10"/>
  <c r="G46" i="10"/>
  <c r="F46" i="10"/>
  <c r="E46" i="10"/>
  <c r="D46" i="10"/>
  <c r="B46" i="10"/>
  <c r="A46" i="10"/>
  <c r="J45" i="10"/>
  <c r="I45" i="10"/>
  <c r="H45" i="10"/>
  <c r="G45" i="10"/>
  <c r="F45" i="10"/>
  <c r="E45" i="10"/>
  <c r="D45" i="10"/>
  <c r="B45" i="10"/>
  <c r="A45" i="10"/>
  <c r="J44" i="10"/>
  <c r="I44" i="10"/>
  <c r="H44" i="10"/>
  <c r="G44" i="10"/>
  <c r="E44" i="10"/>
  <c r="D44" i="10"/>
  <c r="B44" i="10"/>
  <c r="A44" i="10"/>
  <c r="J43" i="10"/>
  <c r="I43" i="10"/>
  <c r="H43" i="10"/>
  <c r="G43" i="10"/>
  <c r="F43" i="10"/>
  <c r="E43" i="10"/>
  <c r="D43" i="10"/>
  <c r="B43" i="10"/>
  <c r="A43" i="10"/>
  <c r="J42" i="10"/>
  <c r="I42" i="10"/>
  <c r="H42" i="10"/>
  <c r="G42" i="10"/>
  <c r="E42" i="10"/>
  <c r="D42" i="10"/>
  <c r="B42" i="10"/>
  <c r="A42" i="10"/>
  <c r="J41" i="10"/>
  <c r="I41" i="10"/>
  <c r="H41" i="10"/>
  <c r="G41" i="10"/>
  <c r="E41" i="10"/>
  <c r="D41" i="10"/>
  <c r="B41" i="10"/>
  <c r="A41" i="10"/>
  <c r="J40" i="10"/>
  <c r="I40" i="10"/>
  <c r="H40" i="10"/>
  <c r="G40" i="10"/>
  <c r="E40" i="10"/>
  <c r="D40" i="10"/>
  <c r="B40" i="10"/>
  <c r="A40" i="10"/>
  <c r="J39" i="10"/>
  <c r="I39" i="10"/>
  <c r="H39" i="10"/>
  <c r="G39" i="10"/>
  <c r="F39" i="10"/>
  <c r="E39" i="10"/>
  <c r="D39" i="10"/>
  <c r="B39" i="10"/>
  <c r="A39" i="10"/>
  <c r="J38" i="10"/>
  <c r="I38" i="10"/>
  <c r="H38" i="10"/>
  <c r="G38" i="10"/>
  <c r="E38" i="10"/>
  <c r="D38" i="10"/>
  <c r="B38" i="10"/>
  <c r="A38" i="10"/>
  <c r="I37" i="10"/>
  <c r="G37" i="10"/>
  <c r="F37" i="10"/>
  <c r="E37" i="10"/>
  <c r="D37" i="10"/>
  <c r="B37" i="10"/>
  <c r="A37" i="10"/>
  <c r="J36" i="10"/>
  <c r="I36" i="10"/>
  <c r="H36" i="10"/>
  <c r="G36" i="10"/>
  <c r="F36" i="10"/>
  <c r="E36" i="10"/>
  <c r="D36" i="10"/>
  <c r="B36" i="10"/>
  <c r="A36" i="10"/>
  <c r="J35" i="10"/>
  <c r="I35" i="10"/>
  <c r="G35" i="10"/>
  <c r="F35" i="10"/>
  <c r="E35" i="10"/>
  <c r="D35" i="10"/>
  <c r="B35" i="10"/>
  <c r="A35" i="10"/>
  <c r="J34" i="10"/>
  <c r="I34" i="10"/>
  <c r="G34" i="10"/>
  <c r="F34" i="10"/>
  <c r="E34" i="10"/>
  <c r="D34" i="10"/>
  <c r="B34" i="10"/>
  <c r="A34" i="10"/>
  <c r="J33" i="10"/>
  <c r="I33" i="10"/>
  <c r="G33" i="10"/>
  <c r="F33" i="10"/>
  <c r="E33" i="10"/>
  <c r="D33" i="10"/>
  <c r="B33" i="10"/>
  <c r="A33" i="10"/>
  <c r="J32" i="10"/>
  <c r="I32" i="10"/>
  <c r="G32" i="10"/>
  <c r="F32" i="10"/>
  <c r="E32" i="10"/>
  <c r="D32" i="10"/>
  <c r="B32" i="10"/>
  <c r="A32" i="10"/>
  <c r="J31" i="10"/>
  <c r="I31" i="10"/>
  <c r="H31" i="10"/>
  <c r="G31" i="10"/>
  <c r="E31" i="10"/>
  <c r="D31" i="10"/>
  <c r="B31" i="10"/>
  <c r="A31" i="10"/>
  <c r="J30" i="10"/>
  <c r="I30" i="10"/>
  <c r="H30" i="10"/>
  <c r="G30" i="10"/>
  <c r="E30" i="10"/>
  <c r="D30" i="10"/>
  <c r="B30" i="10"/>
  <c r="A30" i="10"/>
  <c r="J29" i="10"/>
  <c r="I29" i="10"/>
  <c r="G29" i="10"/>
  <c r="F29" i="10"/>
  <c r="E29" i="10"/>
  <c r="D29" i="10"/>
  <c r="B29" i="10"/>
  <c r="A29" i="10"/>
  <c r="J28" i="10"/>
  <c r="I28" i="10"/>
  <c r="G28" i="10"/>
  <c r="F28" i="10"/>
  <c r="E28" i="10"/>
  <c r="D28" i="10"/>
  <c r="B28" i="10"/>
  <c r="A28" i="10"/>
  <c r="J27" i="10"/>
  <c r="I27" i="10"/>
  <c r="H27" i="10"/>
  <c r="G27" i="10"/>
  <c r="F27" i="10"/>
  <c r="E27" i="10"/>
  <c r="D27" i="10"/>
  <c r="B27" i="10"/>
  <c r="A27" i="10"/>
  <c r="J26" i="10"/>
  <c r="I26" i="10"/>
  <c r="G26" i="10"/>
  <c r="F26" i="10"/>
  <c r="E26" i="10"/>
  <c r="D26" i="10"/>
  <c r="B26" i="10"/>
  <c r="A26" i="10"/>
  <c r="J25" i="10"/>
  <c r="I25" i="10"/>
  <c r="G25" i="10"/>
  <c r="F25" i="10"/>
  <c r="E25" i="10"/>
  <c r="D25" i="10"/>
  <c r="B25" i="10"/>
  <c r="A25" i="10"/>
  <c r="J24" i="10"/>
  <c r="I24" i="10"/>
  <c r="H24" i="10"/>
  <c r="G24" i="10"/>
  <c r="F24" i="10"/>
  <c r="E24" i="10"/>
  <c r="D24" i="10"/>
  <c r="B24" i="10"/>
  <c r="A24" i="10"/>
  <c r="E23" i="10"/>
  <c r="D23" i="10"/>
  <c r="B23" i="10"/>
  <c r="A23" i="10"/>
  <c r="F22" i="10"/>
  <c r="E22" i="10"/>
  <c r="D22" i="10"/>
  <c r="B22" i="10"/>
  <c r="A22" i="10"/>
  <c r="J21" i="10"/>
  <c r="I21" i="10"/>
  <c r="H21" i="10"/>
  <c r="G21" i="10"/>
  <c r="F21" i="10"/>
  <c r="E21" i="10"/>
  <c r="D21" i="10"/>
  <c r="B21" i="10"/>
  <c r="A21" i="10"/>
  <c r="J20" i="10"/>
  <c r="I20" i="10"/>
  <c r="H20" i="10"/>
  <c r="F20" i="10"/>
  <c r="E20" i="10"/>
  <c r="D20" i="10"/>
  <c r="B20" i="10"/>
  <c r="A20" i="10"/>
  <c r="J19" i="10"/>
  <c r="I19" i="10"/>
  <c r="H19" i="10"/>
  <c r="G19" i="10"/>
  <c r="E19" i="10"/>
  <c r="D19" i="10"/>
  <c r="B19" i="10"/>
  <c r="A19" i="10"/>
  <c r="J18" i="10"/>
  <c r="I18" i="10"/>
  <c r="H18" i="10"/>
  <c r="F18" i="10"/>
  <c r="E18" i="10"/>
  <c r="D18" i="10"/>
  <c r="B18" i="10"/>
  <c r="A18" i="10"/>
  <c r="J17" i="10"/>
  <c r="I17" i="10"/>
  <c r="G17" i="10"/>
  <c r="F17" i="10"/>
  <c r="E17" i="10"/>
  <c r="D17" i="10"/>
  <c r="B17" i="10"/>
  <c r="A17" i="10"/>
  <c r="J16" i="10"/>
  <c r="I16" i="10"/>
  <c r="G16" i="10"/>
  <c r="F16" i="10"/>
  <c r="E16" i="10"/>
  <c r="D16" i="10"/>
  <c r="B16" i="10"/>
  <c r="A16" i="10"/>
  <c r="J15" i="10"/>
  <c r="I15" i="10"/>
  <c r="H15" i="10"/>
  <c r="G15" i="10"/>
  <c r="F15" i="10"/>
  <c r="E15" i="10"/>
  <c r="D15" i="10"/>
  <c r="B15" i="10"/>
  <c r="A15" i="10"/>
  <c r="J14" i="10"/>
  <c r="I14" i="10"/>
  <c r="E14" i="10"/>
  <c r="D14" i="10"/>
  <c r="B14" i="10"/>
  <c r="A14" i="10"/>
  <c r="J13" i="10"/>
  <c r="I13" i="10"/>
  <c r="H13" i="10"/>
  <c r="G13" i="10"/>
  <c r="F13" i="10"/>
  <c r="E13" i="10"/>
  <c r="D13" i="10"/>
  <c r="B13" i="10"/>
  <c r="A13" i="10"/>
  <c r="J12" i="10"/>
  <c r="I12" i="10"/>
  <c r="H12" i="10"/>
  <c r="F12" i="10"/>
  <c r="E12" i="10"/>
  <c r="D12" i="10"/>
  <c r="B12" i="10"/>
  <c r="A12" i="10"/>
  <c r="J11" i="10"/>
  <c r="I11" i="10"/>
  <c r="H11" i="10"/>
  <c r="F11" i="10"/>
  <c r="E11" i="10"/>
  <c r="D11" i="10"/>
  <c r="B11" i="10"/>
  <c r="A11" i="10"/>
  <c r="J10" i="10"/>
  <c r="I10" i="10"/>
  <c r="H10" i="10"/>
  <c r="G10" i="10"/>
  <c r="F10" i="10"/>
  <c r="E10" i="10"/>
  <c r="D10" i="10"/>
  <c r="B10" i="10"/>
  <c r="A10" i="10"/>
  <c r="J9" i="10"/>
  <c r="I9" i="10"/>
  <c r="H9" i="10"/>
  <c r="G9" i="10"/>
  <c r="F9" i="10"/>
  <c r="E9" i="10"/>
  <c r="D9" i="10"/>
  <c r="B9" i="10"/>
  <c r="A9" i="10"/>
  <c r="J8" i="10"/>
  <c r="I8" i="10"/>
  <c r="H8" i="10"/>
  <c r="G8" i="10"/>
  <c r="F8" i="10"/>
  <c r="E8" i="10"/>
  <c r="D8" i="10"/>
  <c r="B8" i="10"/>
  <c r="A8" i="10"/>
  <c r="J7" i="10"/>
  <c r="I7" i="10"/>
  <c r="H7" i="10"/>
  <c r="G7" i="10"/>
  <c r="F7" i="10"/>
  <c r="E7" i="10"/>
  <c r="D7" i="10"/>
  <c r="B7" i="10"/>
  <c r="A7" i="10"/>
  <c r="J6" i="10"/>
  <c r="I6" i="10"/>
  <c r="H6" i="10"/>
  <c r="G6" i="10"/>
  <c r="F6" i="10"/>
  <c r="E6" i="10"/>
  <c r="D6" i="10"/>
  <c r="B6" i="10"/>
  <c r="A6" i="10"/>
  <c r="J5" i="10"/>
  <c r="I5" i="10"/>
  <c r="H5" i="10"/>
  <c r="G5" i="10"/>
  <c r="F5" i="10"/>
  <c r="E5" i="10"/>
  <c r="D5" i="10"/>
  <c r="B5" i="10"/>
  <c r="A5" i="10"/>
  <c r="F4" i="10"/>
  <c r="E4" i="10"/>
  <c r="D4" i="10"/>
  <c r="B4" i="10"/>
  <c r="A4" i="10"/>
  <c r="J3" i="10"/>
  <c r="H3" i="10"/>
  <c r="G3" i="10"/>
  <c r="F3" i="10"/>
  <c r="I3" i="10"/>
  <c r="E3" i="10"/>
  <c r="D3" i="10"/>
  <c r="B3" i="10"/>
  <c r="C496" i="8"/>
  <c r="C486" i="8"/>
  <c r="C455" i="8"/>
  <c r="C451" i="8"/>
  <c r="C401" i="8"/>
  <c r="C396" i="8"/>
  <c r="C390" i="8"/>
  <c r="C393" i="8" s="1"/>
  <c r="C143" i="8"/>
  <c r="C142" i="8"/>
  <c r="C559" i="8" l="1"/>
  <c r="C251" i="8"/>
  <c r="C498" i="8"/>
  <c r="C399" i="8"/>
  <c r="C240" i="8"/>
  <c r="C144" i="8"/>
  <c r="E539" i="8"/>
  <c r="D539" i="8"/>
  <c r="B539" i="8"/>
  <c r="A539" i="8"/>
  <c r="C55" i="8"/>
  <c r="C53" i="10" s="1"/>
  <c r="F40" i="8"/>
  <c r="F38" i="10" s="1"/>
  <c r="E485" i="8"/>
  <c r="D485" i="8"/>
  <c r="B485" i="8"/>
  <c r="A485" i="8"/>
  <c r="I61" i="8"/>
  <c r="I59" i="10" s="1"/>
  <c r="E567" i="8"/>
  <c r="D567" i="8"/>
  <c r="B567" i="8"/>
  <c r="A567" i="8"/>
  <c r="C438" i="8"/>
  <c r="H31" i="8" s="1"/>
  <c r="E435" i="8"/>
  <c r="D435" i="8"/>
  <c r="B435" i="8"/>
  <c r="A435" i="8"/>
  <c r="C204" i="8"/>
  <c r="C209" i="8"/>
  <c r="E467" i="8"/>
  <c r="D467" i="8"/>
  <c r="B467" i="8"/>
  <c r="A467" i="8"/>
  <c r="H37" i="8"/>
  <c r="H36" i="8"/>
  <c r="E471" i="8"/>
  <c r="D471" i="8"/>
  <c r="B471" i="8"/>
  <c r="E463" i="8"/>
  <c r="D463" i="8"/>
  <c r="B463" i="8"/>
  <c r="A471" i="8"/>
  <c r="A463" i="8"/>
  <c r="C465" i="8"/>
  <c r="H35" i="8" s="1"/>
  <c r="C461" i="8"/>
  <c r="C414" i="8"/>
  <c r="C417" i="8" s="1"/>
  <c r="C411" i="8"/>
  <c r="C400" i="8"/>
  <c r="C405" i="8" s="1"/>
  <c r="C384" i="8"/>
  <c r="C378" i="8"/>
  <c r="C381" i="8" s="1"/>
  <c r="C364" i="8"/>
  <c r="C363" i="8"/>
  <c r="C327" i="8"/>
  <c r="C330" i="8" s="1"/>
  <c r="C321" i="8"/>
  <c r="C319" i="8"/>
  <c r="C315" i="8"/>
  <c r="C318" i="8" s="1"/>
  <c r="C309" i="8"/>
  <c r="C308" i="8"/>
  <c r="C306" i="8"/>
  <c r="C298" i="8"/>
  <c r="C303" i="8" s="1"/>
  <c r="C175" i="8"/>
  <c r="C36" i="8" l="1"/>
  <c r="H34" i="10"/>
  <c r="C31" i="8"/>
  <c r="H29" i="10"/>
  <c r="C37" i="8"/>
  <c r="C35" i="10" s="1"/>
  <c r="H35" i="10"/>
  <c r="C35" i="8"/>
  <c r="H33" i="10"/>
  <c r="C61" i="8"/>
  <c r="C59" i="10" s="1"/>
  <c r="C539" i="8"/>
  <c r="C418" i="8"/>
  <c r="C420" i="8" s="1"/>
  <c r="C324" i="8"/>
  <c r="C368" i="8"/>
  <c r="C387" i="8"/>
  <c r="C406" i="8" s="1"/>
  <c r="C312" i="8"/>
  <c r="C40" i="8"/>
  <c r="C38" i="10" s="1"/>
  <c r="C108" i="8"/>
  <c r="C106" i="8"/>
  <c r="C471" i="8" l="1"/>
  <c r="C463" i="8"/>
  <c r="C33" i="10"/>
  <c r="C435" i="8"/>
  <c r="C29" i="10"/>
  <c r="C567" i="8"/>
  <c r="C467" i="8"/>
  <c r="C34" i="10"/>
  <c r="C332" i="8"/>
  <c r="C485" i="8"/>
  <c r="C408" i="8"/>
  <c r="C136" i="8"/>
  <c r="A3" i="10"/>
  <c r="E24" i="9"/>
  <c r="D24" i="9"/>
  <c r="C24" i="9"/>
  <c r="B24" i="9"/>
  <c r="A24" i="9"/>
  <c r="C6" i="9"/>
  <c r="E47" i="9"/>
  <c r="D47" i="9"/>
  <c r="C47" i="9"/>
  <c r="B47" i="9"/>
  <c r="A47" i="9"/>
  <c r="E41" i="9"/>
  <c r="D41" i="9"/>
  <c r="B41" i="9"/>
  <c r="A41" i="9"/>
  <c r="E35" i="9"/>
  <c r="D35" i="9"/>
  <c r="B35" i="9"/>
  <c r="A35" i="9"/>
  <c r="E29" i="9"/>
  <c r="D29" i="9"/>
  <c r="B29" i="9"/>
  <c r="A29" i="9"/>
  <c r="E19" i="9"/>
  <c r="D19" i="9"/>
  <c r="B19" i="9"/>
  <c r="A19" i="9"/>
  <c r="E13" i="9"/>
  <c r="D13" i="9"/>
  <c r="B13" i="9"/>
  <c r="A13" i="9"/>
  <c r="C9" i="9"/>
  <c r="C35" i="9" s="1"/>
  <c r="C7" i="9"/>
  <c r="C19" i="9" s="1"/>
  <c r="C10" i="9"/>
  <c r="C41" i="9" s="1"/>
  <c r="C8" i="9"/>
  <c r="C29" i="9" s="1"/>
  <c r="C5" i="9"/>
  <c r="C13" i="9" s="1"/>
  <c r="C263" i="8"/>
  <c r="H18" i="8"/>
  <c r="H16" i="10" s="1"/>
  <c r="E119" i="8"/>
  <c r="D119" i="8"/>
  <c r="B119" i="8"/>
  <c r="A119" i="8"/>
  <c r="E423" i="8"/>
  <c r="D423" i="8"/>
  <c r="B423" i="8"/>
  <c r="A423" i="8"/>
  <c r="C427" i="8"/>
  <c r="H28" i="8" s="1"/>
  <c r="H26" i="10" s="1"/>
  <c r="C18" i="8" l="1"/>
  <c r="C16" i="10" s="1"/>
  <c r="E561" i="8"/>
  <c r="D561" i="8"/>
  <c r="B561" i="8"/>
  <c r="A561" i="8"/>
  <c r="C565" i="8"/>
  <c r="H59" i="8" s="1"/>
  <c r="H57" i="10" s="1"/>
  <c r="C291" i="8"/>
  <c r="C290" i="8"/>
  <c r="C146" i="8"/>
  <c r="C126" i="8"/>
  <c r="C348" i="8"/>
  <c r="C350" i="8"/>
  <c r="C344" i="8"/>
  <c r="C347" i="8" s="1"/>
  <c r="C337" i="8"/>
  <c r="C371" i="8"/>
  <c r="C375" i="8" s="1"/>
  <c r="C356" i="8"/>
  <c r="C359" i="8" s="1"/>
  <c r="C338" i="8"/>
  <c r="C335" i="8"/>
  <c r="C341" i="8" l="1"/>
  <c r="C119" i="8"/>
  <c r="C59" i="8"/>
  <c r="C57" i="10" s="1"/>
  <c r="C292" i="8"/>
  <c r="C28" i="8"/>
  <c r="C26" i="10" s="1"/>
  <c r="C138" i="8"/>
  <c r="C149" i="8"/>
  <c r="C353" i="8"/>
  <c r="C361" i="8" l="1"/>
  <c r="C421" i="8" s="1"/>
  <c r="C561" i="8"/>
  <c r="C423" i="8"/>
  <c r="C433" i="8"/>
  <c r="H30" i="8" s="1"/>
  <c r="H28" i="10" s="1"/>
  <c r="E430" i="8"/>
  <c r="D430" i="8"/>
  <c r="B430" i="8"/>
  <c r="A430" i="8"/>
  <c r="A440" i="8"/>
  <c r="E549" i="8"/>
  <c r="D549" i="8"/>
  <c r="B549" i="8"/>
  <c r="A549" i="8"/>
  <c r="C534" i="8"/>
  <c r="I50" i="8" s="1"/>
  <c r="I48" i="10" s="1"/>
  <c r="E530" i="8"/>
  <c r="D530" i="8"/>
  <c r="B530" i="8"/>
  <c r="A530" i="8"/>
  <c r="C527" i="8"/>
  <c r="C528" i="8" s="1"/>
  <c r="I49" i="8" s="1"/>
  <c r="I47" i="10" s="1"/>
  <c r="E522" i="8"/>
  <c r="D522" i="8"/>
  <c r="B522" i="8"/>
  <c r="A522" i="8"/>
  <c r="C519" i="8"/>
  <c r="C520" i="8" s="1"/>
  <c r="I48" i="8" s="1"/>
  <c r="I46" i="10" s="1"/>
  <c r="E515" i="8"/>
  <c r="D515" i="8"/>
  <c r="B515" i="8"/>
  <c r="A515" i="8"/>
  <c r="E511" i="8"/>
  <c r="D511" i="8"/>
  <c r="B511" i="8"/>
  <c r="A511" i="8"/>
  <c r="E507" i="8"/>
  <c r="D507" i="8"/>
  <c r="B507" i="8"/>
  <c r="A507" i="8"/>
  <c r="C505" i="8"/>
  <c r="F43" i="8" s="1"/>
  <c r="F41" i="10" s="1"/>
  <c r="E501" i="8"/>
  <c r="D501" i="8"/>
  <c r="B501" i="8"/>
  <c r="A501" i="8"/>
  <c r="C499" i="8"/>
  <c r="F42" i="8" s="1"/>
  <c r="F40" i="10" s="1"/>
  <c r="E489" i="8"/>
  <c r="D489" i="8"/>
  <c r="B489" i="8"/>
  <c r="A489" i="8"/>
  <c r="C483" i="8"/>
  <c r="C479" i="8"/>
  <c r="E475" i="8"/>
  <c r="D475" i="8"/>
  <c r="B475" i="8"/>
  <c r="A475" i="8"/>
  <c r="E459" i="8"/>
  <c r="D459" i="8"/>
  <c r="B459" i="8"/>
  <c r="A459" i="8"/>
  <c r="C457" i="8"/>
  <c r="F33" i="8" s="1"/>
  <c r="F31" i="10" s="1"/>
  <c r="E453" i="8"/>
  <c r="D453" i="8"/>
  <c r="B453" i="8"/>
  <c r="A453" i="8"/>
  <c r="E440" i="8"/>
  <c r="D440" i="8"/>
  <c r="B440" i="8"/>
  <c r="E295" i="8"/>
  <c r="D295" i="8"/>
  <c r="B295" i="8"/>
  <c r="A295" i="8"/>
  <c r="C288" i="8"/>
  <c r="C279" i="8"/>
  <c r="C280" i="8" s="1"/>
  <c r="C282" i="8" s="1"/>
  <c r="C274" i="8"/>
  <c r="C273" i="8"/>
  <c r="C271" i="8"/>
  <c r="C270" i="8"/>
  <c r="C261" i="8"/>
  <c r="C265" i="8" s="1"/>
  <c r="C259" i="8"/>
  <c r="E254" i="8"/>
  <c r="D254" i="8"/>
  <c r="B254" i="8"/>
  <c r="A254" i="8"/>
  <c r="E229" i="8"/>
  <c r="D229" i="8"/>
  <c r="B229" i="8"/>
  <c r="A229" i="8"/>
  <c r="C226" i="8"/>
  <c r="C227" i="8" s="1"/>
  <c r="G22" i="8" s="1"/>
  <c r="G20" i="10" s="1"/>
  <c r="E219" i="8"/>
  <c r="D219" i="8"/>
  <c r="B219" i="8"/>
  <c r="A219" i="8"/>
  <c r="C214" i="8"/>
  <c r="C199" i="8"/>
  <c r="C194" i="8"/>
  <c r="G187" i="8"/>
  <c r="E183" i="8"/>
  <c r="D183" i="8"/>
  <c r="B183" i="8"/>
  <c r="A183" i="8"/>
  <c r="C178" i="8"/>
  <c r="C173" i="8"/>
  <c r="E168" i="8"/>
  <c r="D168" i="8"/>
  <c r="B168" i="8"/>
  <c r="A168" i="8"/>
  <c r="C159" i="8"/>
  <c r="C153" i="8"/>
  <c r="C133" i="8"/>
  <c r="C127" i="8"/>
  <c r="E122" i="8"/>
  <c r="D122" i="8"/>
  <c r="B122" i="8"/>
  <c r="A122" i="8"/>
  <c r="E111" i="8"/>
  <c r="D111" i="8"/>
  <c r="B111" i="8"/>
  <c r="A111" i="8"/>
  <c r="C95" i="8"/>
  <c r="C93" i="8"/>
  <c r="C91" i="8"/>
  <c r="C89" i="8"/>
  <c r="E87" i="8"/>
  <c r="D87" i="8"/>
  <c r="B87" i="8"/>
  <c r="A87" i="8"/>
  <c r="C104" i="8"/>
  <c r="C102" i="8"/>
  <c r="E99" i="8"/>
  <c r="D99" i="8"/>
  <c r="B99" i="8"/>
  <c r="A99" i="8"/>
  <c r="E83" i="8"/>
  <c r="D83" i="8"/>
  <c r="B83" i="8"/>
  <c r="A83" i="8"/>
  <c r="E79" i="8"/>
  <c r="D79" i="8"/>
  <c r="B79" i="8"/>
  <c r="A79" i="8"/>
  <c r="E75" i="8"/>
  <c r="D75" i="8"/>
  <c r="B75" i="8"/>
  <c r="A75" i="8"/>
  <c r="C72" i="8"/>
  <c r="C73" i="8" s="1"/>
  <c r="H6" i="8" s="1"/>
  <c r="E68" i="8"/>
  <c r="D68" i="8"/>
  <c r="B68" i="8"/>
  <c r="A68" i="8"/>
  <c r="E64" i="8"/>
  <c r="D64" i="8"/>
  <c r="B64" i="8"/>
  <c r="A64" i="8"/>
  <c r="F46" i="8"/>
  <c r="F44" i="10" s="1"/>
  <c r="F44" i="8"/>
  <c r="F42" i="10" s="1"/>
  <c r="C6" i="8" l="1"/>
  <c r="C267" i="8"/>
  <c r="C268" i="8" s="1"/>
  <c r="F25" i="8" s="1"/>
  <c r="F23" i="10" s="1"/>
  <c r="C161" i="8"/>
  <c r="C162" i="8" s="1"/>
  <c r="H19" i="8" s="1"/>
  <c r="H17" i="10" s="1"/>
  <c r="C4" i="10"/>
  <c r="C48" i="8"/>
  <c r="C46" i="10" s="1"/>
  <c r="C24" i="8"/>
  <c r="C22" i="10" s="1"/>
  <c r="C33" i="8"/>
  <c r="C31" i="10" s="1"/>
  <c r="C44" i="8"/>
  <c r="C42" i="10" s="1"/>
  <c r="C46" i="8"/>
  <c r="C44" i="10" s="1"/>
  <c r="C49" i="8"/>
  <c r="C47" i="10" s="1"/>
  <c r="C42" i="8"/>
  <c r="C40" i="10" s="1"/>
  <c r="C43" i="8"/>
  <c r="C41" i="10" s="1"/>
  <c r="C22" i="8"/>
  <c r="C20" i="10" s="1"/>
  <c r="C50" i="8"/>
  <c r="C48" i="10" s="1"/>
  <c r="H39" i="8"/>
  <c r="H37" i="10" s="1"/>
  <c r="C293" i="8"/>
  <c r="H25" i="8" s="1"/>
  <c r="H27" i="8"/>
  <c r="H25" i="10" s="1"/>
  <c r="C188" i="8"/>
  <c r="C30" i="8"/>
  <c r="C28" i="10" s="1"/>
  <c r="F32" i="8"/>
  <c r="F30" i="10" s="1"/>
  <c r="C109" i="8"/>
  <c r="G14" i="8" s="1"/>
  <c r="G12" i="10" s="1"/>
  <c r="H34" i="8"/>
  <c r="H32" i="10" s="1"/>
  <c r="C97" i="8"/>
  <c r="G13" i="8" s="1"/>
  <c r="G11" i="10" s="1"/>
  <c r="C179" i="8"/>
  <c r="C181" i="8" s="1"/>
  <c r="C560" i="8"/>
  <c r="I57" i="8" s="1"/>
  <c r="I55" i="10" s="1"/>
  <c r="C272" i="8"/>
  <c r="C277" i="8" s="1"/>
  <c r="C216" i="8" l="1"/>
  <c r="C217" i="8" s="1"/>
  <c r="C68" i="8"/>
  <c r="C75" i="8"/>
  <c r="C453" i="8"/>
  <c r="C489" i="8"/>
  <c r="C79" i="8"/>
  <c r="C229" i="8"/>
  <c r="C83" i="8"/>
  <c r="C19" i="8"/>
  <c r="C17" i="10" s="1"/>
  <c r="C515" i="8"/>
  <c r="C34" i="8"/>
  <c r="C32" i="10" s="1"/>
  <c r="C511" i="8"/>
  <c r="C57" i="8"/>
  <c r="C55" i="10" s="1"/>
  <c r="C64" i="8"/>
  <c r="C13" i="8"/>
  <c r="C11" i="10" s="1"/>
  <c r="C522" i="8"/>
  <c r="C501" i="8"/>
  <c r="C39" i="8"/>
  <c r="C37" i="10" s="1"/>
  <c r="C14" i="8"/>
  <c r="C12" i="10" s="1"/>
  <c r="C507" i="8"/>
  <c r="C27" i="8"/>
  <c r="C25" i="10" s="1"/>
  <c r="C32" i="8"/>
  <c r="C30" i="10" s="1"/>
  <c r="C530" i="8"/>
  <c r="C219" i="8"/>
  <c r="G20" i="8"/>
  <c r="G18" i="10" s="1"/>
  <c r="C430" i="8"/>
  <c r="H16" i="8"/>
  <c r="H14" i="10" s="1"/>
  <c r="C283" i="8"/>
  <c r="G25" i="8" s="1"/>
  <c r="C87" i="8" l="1"/>
  <c r="F16" i="8"/>
  <c r="F14" i="10" s="1"/>
  <c r="F21" i="8"/>
  <c r="C99" i="8"/>
  <c r="C440" i="8"/>
  <c r="C459" i="8"/>
  <c r="C549" i="8"/>
  <c r="C475" i="8"/>
  <c r="C122" i="8"/>
  <c r="C25" i="8"/>
  <c r="C23" i="10" s="1"/>
  <c r="C295" i="8"/>
  <c r="C20" i="8"/>
  <c r="C18" i="10" s="1"/>
  <c r="C21" i="8" l="1"/>
  <c r="C19" i="10" s="1"/>
  <c r="F19" i="10"/>
  <c r="C254" i="8"/>
  <c r="C168" i="8"/>
  <c r="C183" i="8" l="1"/>
  <c r="G16" i="8" l="1"/>
  <c r="G14" i="10" l="1"/>
  <c r="C16" i="8"/>
  <c r="C14" i="10" l="1"/>
  <c r="C111" i="8"/>
</calcChain>
</file>

<file path=xl/sharedStrings.xml><?xml version="1.0" encoding="utf-8"?>
<sst xmlns="http://schemas.openxmlformats.org/spreadsheetml/2006/main" count="946" uniqueCount="293">
  <si>
    <t>DESCRIPTION</t>
  </si>
  <si>
    <t>FT</t>
  </si>
  <si>
    <t>BRIDGE</t>
  </si>
  <si>
    <t>WEARING COURSE REMOVED</t>
  </si>
  <si>
    <t>SEALING OF CONCRETE SURFACES (EPOXY-URETHANE)</t>
  </si>
  <si>
    <t>LS</t>
  </si>
  <si>
    <t>SF</t>
  </si>
  <si>
    <t>SY</t>
  </si>
  <si>
    <t>ITEM</t>
  </si>
  <si>
    <t>TOTAL</t>
  </si>
  <si>
    <t>SPRUCE AVENUE BRIDGE</t>
  </si>
  <si>
    <t>EXTENSION</t>
  </si>
  <si>
    <t>QUANTITY</t>
  </si>
  <si>
    <t>UNIT</t>
  </si>
  <si>
    <t>ABUT.</t>
  </si>
  <si>
    <t>PIER</t>
  </si>
  <si>
    <t>SUPER.</t>
  </si>
  <si>
    <t>GEN.</t>
  </si>
  <si>
    <t>20000</t>
  </si>
  <si>
    <t>POUND</t>
  </si>
  <si>
    <t>10100</t>
  </si>
  <si>
    <t>SQ YD</t>
  </si>
  <si>
    <t>11100</t>
  </si>
  <si>
    <t>SQ FT</t>
  </si>
  <si>
    <t>10000</t>
  </si>
  <si>
    <t>CU YD</t>
  </si>
  <si>
    <t xml:space="preserve">LB </t>
  </si>
  <si>
    <t>ABUTMENTS</t>
  </si>
  <si>
    <t>PIERS</t>
  </si>
  <si>
    <t>WIDTH</t>
  </si>
  <si>
    <t>AVERAGE HEIGHT</t>
  </si>
  <si>
    <t>EACH</t>
  </si>
  <si>
    <t>NUMBER OF ABUTMENTS</t>
  </si>
  <si>
    <t>Wingwalls</t>
  </si>
  <si>
    <t>LENGTH</t>
  </si>
  <si>
    <t>PERIMETER TOP AND BACK</t>
  </si>
  <si>
    <t>NUMBER OF WINGWALLS</t>
  </si>
  <si>
    <t>ABUTMENT TOTAL</t>
  </si>
  <si>
    <t>NUMBER OF PIERS</t>
  </si>
  <si>
    <t>AREA</t>
  </si>
  <si>
    <t>DECK</t>
  </si>
  <si>
    <t>PERIMETER FOR BEAM, DECK FASCIA, AND RAILING</t>
  </si>
  <si>
    <t>NUMBER OF SIDES</t>
  </si>
  <si>
    <t>DECK TOTAL</t>
  </si>
  <si>
    <t>DECK LENGTH</t>
  </si>
  <si>
    <t>VOLUME</t>
  </si>
  <si>
    <t>LUMP</t>
  </si>
  <si>
    <t>STRUCTURE REMOVED, OVER 20 FOOT SPAN</t>
  </si>
  <si>
    <t>23500</t>
  </si>
  <si>
    <t>COFFERDAMS AND EXCAVATION BRACING</t>
  </si>
  <si>
    <t>21300</t>
  </si>
  <si>
    <t>UNCLASSIFIED EXCAVATION</t>
  </si>
  <si>
    <t>EPOXY COATED REINFORCING STEEL</t>
  </si>
  <si>
    <t>CLASS QC1 CONCRETE WITH QC/QA, PIER ABOVE FOOTINGS</t>
  </si>
  <si>
    <t>DECK WIDTH</t>
  </si>
  <si>
    <t>DECK DEPTH</t>
  </si>
  <si>
    <t>CU FT</t>
  </si>
  <si>
    <t>13900</t>
  </si>
  <si>
    <t>2" PREFORMED EXPANSION JOINT FILLER</t>
  </si>
  <si>
    <t>21200</t>
  </si>
  <si>
    <t>POROUS BACKFILL WITH GEOTEXTILE FABRIC</t>
  </si>
  <si>
    <t>40000</t>
  </si>
  <si>
    <t>40010</t>
  </si>
  <si>
    <t>6" PERFORATED PLASTIC PIPE</t>
  </si>
  <si>
    <t>6" NON PERFORATED PLASTIC PIPE, INCLUDING SPECIALS</t>
  </si>
  <si>
    <t>PILE DRIVING EQUIPMENT MOBILIZATION</t>
  </si>
  <si>
    <t>DYNAMIC LOAD TESTING</t>
  </si>
  <si>
    <t>90010</t>
  </si>
  <si>
    <t>TYPE A INSTALLATION</t>
  </si>
  <si>
    <t>CRUSHED AGGREGATE SLOPE PROTECTION</t>
  </si>
  <si>
    <t>NUMBER OF PILES (RA)</t>
  </si>
  <si>
    <t>LENGTH PER PILE</t>
  </si>
  <si>
    <t>NUMBER OF PILES (FA)</t>
  </si>
  <si>
    <t>TOTAL LENGTH OF PILES</t>
  </si>
  <si>
    <t>SIDEWALK</t>
  </si>
  <si>
    <t>AVERAGE DEPTH</t>
  </si>
  <si>
    <t>PIER DIAPHRAGMS</t>
  </si>
  <si>
    <t>BACKWALL/ DIAPHRAGM</t>
  </si>
  <si>
    <t>HEIGHT</t>
  </si>
  <si>
    <t>VOUME</t>
  </si>
  <si>
    <t>FOOTING</t>
  </si>
  <si>
    <t>REAR ABUTMENT CAD AREA</t>
  </si>
  <si>
    <t>FORWARD ABUTMENT CAD AREA</t>
  </si>
  <si>
    <t>DEPTH</t>
  </si>
  <si>
    <t>BREASTWALL</t>
  </si>
  <si>
    <t>REAR ABUTMENT HEIGHT</t>
  </si>
  <si>
    <t>FORWARD ABUTMENT HEIGHT</t>
  </si>
  <si>
    <t>WINGWALL 1</t>
  </si>
  <si>
    <t>WINGWALL 2</t>
  </si>
  <si>
    <t>WINGWALL 3</t>
  </si>
  <si>
    <t>WINGWALL 4</t>
  </si>
  <si>
    <t>FOOTING LENGTH</t>
  </si>
  <si>
    <t>FOOTING WIDTH</t>
  </si>
  <si>
    <t>FOOTING DEPTH</t>
  </si>
  <si>
    <t>SIDES</t>
  </si>
  <si>
    <t>APPROACH SLABS</t>
  </si>
  <si>
    <t>REAR ABUTMENT LENGTH</t>
  </si>
  <si>
    <t>AVERAGE HEIGHT REAR ABUTMENT</t>
  </si>
  <si>
    <t>FORWARD ABUTMENT  LENGTH</t>
  </si>
  <si>
    <t>AVERAGE HEIGHT FORWARD ABUTMENT</t>
  </si>
  <si>
    <t>THICKNESS</t>
  </si>
  <si>
    <t>TOTAL WINGWALL LENGTH</t>
  </si>
  <si>
    <t>AVERAGE WINGWALL HEIGHT</t>
  </si>
  <si>
    <t>ft</t>
  </si>
  <si>
    <t>10050</t>
  </si>
  <si>
    <t>SEALING OF CONCRETE SURFACES (NON-EPOXY)</t>
  </si>
  <si>
    <t>WALK</t>
  </si>
  <si>
    <t xml:space="preserve">PERIMETER </t>
  </si>
  <si>
    <t>15000</t>
  </si>
  <si>
    <t>REINFORCED CONCRETE APPROACH SLABS (T=13")</t>
  </si>
  <si>
    <t>CAD AREA</t>
  </si>
  <si>
    <t>REAR</t>
  </si>
  <si>
    <t>FORWARD</t>
  </si>
  <si>
    <t>NUMBER OF PILES (P1)</t>
  </si>
  <si>
    <t>NUMBER OF PILES (P2)</t>
  </si>
  <si>
    <t>T-PIER</t>
  </si>
  <si>
    <t>avg. cap width</t>
  </si>
  <si>
    <t>cap height</t>
  </si>
  <si>
    <t>cap depth</t>
  </si>
  <si>
    <t>transition height</t>
  </si>
  <si>
    <t>depth</t>
  </si>
  <si>
    <t>stem width</t>
  </si>
  <si>
    <t>remaining stem height</t>
  </si>
  <si>
    <t>stem depth</t>
  </si>
  <si>
    <t>cu ft</t>
  </si>
  <si>
    <t>volume</t>
  </si>
  <si>
    <t>each</t>
  </si>
  <si>
    <t>number of piers</t>
  </si>
  <si>
    <t>cu yd</t>
  </si>
  <si>
    <t>total</t>
  </si>
  <si>
    <t>SIDE AREA</t>
  </si>
  <si>
    <t>sq ft</t>
  </si>
  <si>
    <t>area</t>
  </si>
  <si>
    <t>42012</t>
  </si>
  <si>
    <t>46510</t>
  </si>
  <si>
    <t>CLASS QC1 CONCRETE, FOOTING</t>
  </si>
  <si>
    <t>00600</t>
  </si>
  <si>
    <t>14" CAST-IN-PLACE REINFORCED CONCRETE PILES, FURNISHED</t>
  </si>
  <si>
    <t>14" CAST-IN-PLACE REINFORCED CONCRETE PILES, DRIVEN</t>
  </si>
  <si>
    <t>00650</t>
  </si>
  <si>
    <t>14020</t>
  </si>
  <si>
    <t>SEMI-INTEGRAL ABUTMENT EXPANSION JOINT SEAL</t>
  </si>
  <si>
    <t>LB</t>
  </si>
  <si>
    <t>11210</t>
  </si>
  <si>
    <t>STRUCTURAL EXPANSION JOINT INCLUDING ELASTOMERIC STRIP SEAL</t>
  </si>
  <si>
    <t>LENGTH PER BEAM</t>
  </si>
  <si>
    <t>NUMBER OF BEAMS</t>
  </si>
  <si>
    <t>SUBTOTAL</t>
  </si>
  <si>
    <t>LENGTH PER LOCATION</t>
  </si>
  <si>
    <t>LB/FT</t>
  </si>
  <si>
    <t>L 5 x5 x 1/2</t>
  </si>
  <si>
    <t>WEIGHT</t>
  </si>
  <si>
    <t>STIFFENER HEIGHT</t>
  </si>
  <si>
    <t>STIFFENER WIDTH</t>
  </si>
  <si>
    <t>STIFFENER THICKNESS</t>
  </si>
  <si>
    <t>NUMBER PER LOCATION</t>
  </si>
  <si>
    <t>LB/ CU FT</t>
  </si>
  <si>
    <t>STEEL UNIT WEIGHT</t>
  </si>
  <si>
    <t>FILLER PLATE LENGTH</t>
  </si>
  <si>
    <t>NUMBER OF CROSS FRAME LOCATIONS</t>
  </si>
  <si>
    <t>NUMBER OF LOCATIONS</t>
  </si>
  <si>
    <t xml:space="preserve">FIELD SPLICE </t>
  </si>
  <si>
    <t>NUMBER OF SPLICES</t>
  </si>
  <si>
    <t>TOTAL WEIGHT</t>
  </si>
  <si>
    <t xml:space="preserve"> TOP GUSSET PLATE HEIGHT</t>
  </si>
  <si>
    <t>TOP GUSSET PLATE WIDTH</t>
  </si>
  <si>
    <t>TOP GUSSET PLATE THICKNESS</t>
  </si>
  <si>
    <t xml:space="preserve"> BOTTOM GUSSET PLATE HEIGHT</t>
  </si>
  <si>
    <t>BOTTOM GUSSET PLATE WIDTH</t>
  </si>
  <si>
    <t>BOTTOM GUSSET PLATE THICKNESS</t>
  </si>
  <si>
    <t>HAUNCH</t>
  </si>
  <si>
    <t>HAUNCH LENGTH</t>
  </si>
  <si>
    <t>OVERHANG</t>
  </si>
  <si>
    <t>OVERHANG LENGTH</t>
  </si>
  <si>
    <t>OVERHANG AREA</t>
  </si>
  <si>
    <t>DIAPHRAGM HEIGHT</t>
  </si>
  <si>
    <t>DIAPHRAGM WIDTH</t>
  </si>
  <si>
    <t xml:space="preserve">NUMBER  </t>
  </si>
  <si>
    <t>DIAPHRAGM TOTAL</t>
  </si>
  <si>
    <t>3-SPAN -STEEL BEAM</t>
  </si>
  <si>
    <t>34446</t>
  </si>
  <si>
    <t>CLASS QC2 CONCRETE WITH QC/QA, BRIDGE DECK</t>
  </si>
  <si>
    <t>43512</t>
  </si>
  <si>
    <t>CLASS QC1 CONCRETE WITH QC/QA, ABUTMENT INCLUDING FOOTING</t>
  </si>
  <si>
    <t>WELDED SHEAR STUD CONNECTORS</t>
  </si>
  <si>
    <t>NUMBER OF ROWS</t>
  </si>
  <si>
    <t>STUDS PER ROW</t>
  </si>
  <si>
    <t>RA</t>
  </si>
  <si>
    <t>FA</t>
  </si>
  <si>
    <t>REAR WINGWALLS</t>
  </si>
  <si>
    <t>PREFABRICATED MODULAR RETAINING WALL</t>
  </si>
  <si>
    <t>NATURAL SOIL</t>
  </si>
  <si>
    <t>12000</t>
  </si>
  <si>
    <t>6" DRAINAGE PIPE, PERFORATED</t>
  </si>
  <si>
    <t>12100</t>
  </si>
  <si>
    <t>6" DRAINAGE PIPE, NON-PERFORATED</t>
  </si>
  <si>
    <t>14000</t>
  </si>
  <si>
    <t xml:space="preserve">DAY </t>
  </si>
  <si>
    <t>ON-SITE ASSISTANCE</t>
  </si>
  <si>
    <t>PMRW INSPECTION AND COMPACTION TESTING</t>
  </si>
  <si>
    <t>11000</t>
  </si>
  <si>
    <t>WALL EXCAVATION</t>
  </si>
  <si>
    <t>SUPERSTRUCTURE</t>
  </si>
  <si>
    <t>GENERAL</t>
  </si>
  <si>
    <t>SHEET NO.</t>
  </si>
  <si>
    <t>AVERAGE HAUNCH AREA</t>
  </si>
  <si>
    <t>W40X149 WEIGHT PER FOOT</t>
  </si>
  <si>
    <t>W40X362 WEIGHT PER FOOT</t>
  </si>
  <si>
    <t>CROSSFRAMES span 2</t>
  </si>
  <si>
    <t>CROSSFRAMES spans 1 and 3</t>
  </si>
  <si>
    <t>BEARING STIFFENERS span 2</t>
  </si>
  <si>
    <t>BEARING STIFFENERS span 1 and 3</t>
  </si>
  <si>
    <t>NUMBER OF PLATES</t>
  </si>
  <si>
    <t>OUTSIDE FLANGE SPLICE PLATE THICKNESS</t>
  </si>
  <si>
    <t>OUTSIDE FLANGE SPLICE PLATE LENGTH</t>
  </si>
  <si>
    <t>INSIDE SPLICE PLATE LENGTH</t>
  </si>
  <si>
    <t>INSIDE SPLICE PLATE THICKNESS</t>
  </si>
  <si>
    <t>WEB SPLICE PLATE LENGTH</t>
  </si>
  <si>
    <t>WEB SPLICE PLATE THICKNESS</t>
  </si>
  <si>
    <t>WEB SPLICE PLATE HEIGHT</t>
  </si>
  <si>
    <t>SPLICE WEIGHT</t>
  </si>
  <si>
    <t>END FRAMES</t>
  </si>
  <si>
    <t>L 4 X 4 X 3/8</t>
  </si>
  <si>
    <t>GUSSET PLATE HEIGHT</t>
  </si>
  <si>
    <t>GUSSET PLATE WIDTH</t>
  </si>
  <si>
    <t>GUSSET PLATE THICKNESS</t>
  </si>
  <si>
    <t>END FRAME WEIGHT</t>
  </si>
  <si>
    <t>25001</t>
  </si>
  <si>
    <t>REINFORCED CONCRETE APPROACH SLABS (T=15"), AS PER PLAN</t>
  </si>
  <si>
    <t>44100</t>
  </si>
  <si>
    <t>ELASTOMERIC BEARING WITH INTERNAL LAMINATES AND LOAD PLATE (13" X 14" X 2.4184") (14" X 15" X 2" LOAD PLATE)</t>
  </si>
  <si>
    <t>ELASTOMERIC BEARING WITH INTERNAL LAMINATES AND LOAD PLATE (13" X 19" X 2.4184") (14" X 20" X 2" LOAD PLATE)</t>
  </si>
  <si>
    <t>ELASTOMERIC BEARING WITH INTERNAL LAMINATES AND LOAD PLATE (13" X 19" X 2.4184") (14" X 26" X 2" LOAD PLATE)</t>
  </si>
  <si>
    <t>BRIDGE ESTIMATED QUANTITIES</t>
  </si>
  <si>
    <t>QUANTITIES CALCULATED BY:</t>
  </si>
  <si>
    <t>13600</t>
  </si>
  <si>
    <t>1" PREFORMED EXPANSION JOINT FILLER</t>
  </si>
  <si>
    <t>LOCATIONS</t>
  </si>
  <si>
    <t>SPECIAL</t>
  </si>
  <si>
    <t>530E00200</t>
  </si>
  <si>
    <t>STRUCTURES MISC.: VIBRATION MONITORING</t>
  </si>
  <si>
    <t>STRUCTURES MISC.: PRECONSTRUCTION CONDITION SURVEY</t>
  </si>
  <si>
    <t>QUANTITIES REVIEWED BY:</t>
  </si>
  <si>
    <t>33000</t>
  </si>
  <si>
    <t>STRUCTURE GROUNDING SYSTEM</t>
  </si>
  <si>
    <t>76300</t>
  </si>
  <si>
    <t>RAILING, MISC.: HAND RAILING FOR WALL</t>
  </si>
  <si>
    <t>39931</t>
  </si>
  <si>
    <t>VANDAL PROTECTION FENCE, 12' CURVED, COATED FABRIC, AS PER PLAN</t>
  </si>
  <si>
    <t>530E13000</t>
  </si>
  <si>
    <t>FORM LINER</t>
  </si>
  <si>
    <t>PIER TOTAL</t>
  </si>
  <si>
    <t>SUPERSTRUCTURE TOTAL</t>
  </si>
  <si>
    <t>EMBEDDED PLATE DEDUCTION</t>
  </si>
  <si>
    <t>PLATE LENGTH</t>
  </si>
  <si>
    <t>PLATE WIDTH</t>
  </si>
  <si>
    <t>BRIDGE LENGTH (SECTION 1)</t>
  </si>
  <si>
    <t>BRIDGE LENGTH (SECTION 2)</t>
  </si>
  <si>
    <t>BRIDGE LENGTH (SECTION 3)</t>
  </si>
  <si>
    <t>A.S. LENGTH (SECTION 1)</t>
  </si>
  <si>
    <t>A.S. LENGTH (SECTION 2)</t>
  </si>
  <si>
    <t>A.S. LENGTH (SECTION 3)</t>
  </si>
  <si>
    <t>SIDE PERIMETER</t>
  </si>
  <si>
    <t>TOP OUTSIDE FLANGE SPLICE PLATE WIDTH</t>
  </si>
  <si>
    <t>TOP INSIDE FLANGE SPLICE PLATE WIDTH</t>
  </si>
  <si>
    <t>BOTTOM OUTSIDE FLANGE SPLICE PLATE WIDTH</t>
  </si>
  <si>
    <t>BOTTOM INSIDE FLANGE SPLICE PLATE WIDTH</t>
  </si>
  <si>
    <t>75121</t>
  </si>
  <si>
    <t>RAILING (CONCRETE PARAPET WITH TWIN STEEL TUBE RAILING), AS PER PLAN</t>
  </si>
  <si>
    <t>height</t>
  </si>
  <si>
    <t>bridge length</t>
  </si>
  <si>
    <t>locations</t>
  </si>
  <si>
    <t>approach slab lengths</t>
  </si>
  <si>
    <t>LENGTH ALONG SLOPE</t>
  </si>
  <si>
    <t>ADDITONAL AREA AT WINGWALLS</t>
  </si>
  <si>
    <t>JLM 11/6/23</t>
  </si>
  <si>
    <t>SJM 11/6/23</t>
  </si>
  <si>
    <t>SEMI-INTEGRAL DIAPHRAGM GUIDE, AS PER PLAN</t>
  </si>
  <si>
    <t>33501</t>
  </si>
  <si>
    <t>STRUCTURAL STEEL MEMBERS, LEVEL 3, AS PER PLAN</t>
  </si>
  <si>
    <t>10261</t>
  </si>
  <si>
    <t>ELASTOMERIC BEARING WITH INTERNAL LAMINATES AND LOAD PLATE (13" X 14" X 2.4184") (14" X 22" X 1.5" LOAD PLATE)</t>
  </si>
  <si>
    <t>11 / 37</t>
  </si>
  <si>
    <t>4 / 37, 5 / 37</t>
  </si>
  <si>
    <t>13 / 37, 15 / 37</t>
  </si>
  <si>
    <t>31 / 37</t>
  </si>
  <si>
    <t>3 / 37</t>
  </si>
  <si>
    <t>4 / 37</t>
  </si>
  <si>
    <t>3  / 37</t>
  </si>
  <si>
    <t>5 / 37, 26 / 37</t>
  </si>
  <si>
    <t>530E00400</t>
  </si>
  <si>
    <t>STRUCTURES MISC.: HISTORICAL MARKER, TYPE 1</t>
  </si>
  <si>
    <t>6 /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</si>
</sst>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.0"/>
    <numFmt numFmtId="165" formatCode="0.000"/>
    <numFmt numFmtId="166" formatCode="0.0000"/>
    <numFmt numFmtId="167" formatCode="0.00000"/>
    <numFmt numFmtId="168" formatCode="0.000000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i/>
      <u/>
      <sz val="24"/>
      <name val="Verdana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i/>
      <sz val="14"/>
      <color rgb="FF0070C0"/>
      <name val="Arial"/>
      <family val="2"/>
    </font>
    <font>
      <sz val="10"/>
      <color theme="6" tint="-0.499984740745262"/>
      <name val="Arial"/>
      <family val="2"/>
    </font>
    <font>
      <sz val="10"/>
      <color theme="5" tint="0.39997558519241921"/>
      <name val="Arial"/>
      <family val="2"/>
    </font>
    <font>
      <sz val="10"/>
      <color rgb="FFC0000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70" applyAlignment="1">
      <alignment vertical="center"/>
    </xf>
    <xf numFmtId="0" fontId="5" fillId="0" borderId="1" xfId="70" applyFont="1" applyBorder="1" applyAlignment="1">
      <alignment horizontal="center" vertical="center"/>
    </xf>
    <xf numFmtId="0" fontId="5" fillId="0" borderId="1" xfId="70" applyFont="1" applyBorder="1" applyAlignment="1">
      <alignment vertical="center"/>
    </xf>
    <xf numFmtId="0" fontId="5" fillId="0" borderId="0" xfId="70" applyFont="1" applyAlignment="1">
      <alignment vertical="center"/>
    </xf>
    <xf numFmtId="49" fontId="2" fillId="0" borderId="1" xfId="70" applyNumberFormat="1" applyBorder="1" applyAlignment="1">
      <alignment horizontal="center" vertical="center"/>
    </xf>
    <xf numFmtId="0" fontId="2" fillId="0" borderId="1" xfId="70" applyBorder="1" applyAlignment="1">
      <alignment horizontal="center" vertical="center"/>
    </xf>
    <xf numFmtId="0" fontId="2" fillId="0" borderId="1" xfId="70" applyBorder="1" applyAlignment="1">
      <alignment vertical="center"/>
    </xf>
    <xf numFmtId="0" fontId="2" fillId="0" borderId="0" xfId="70" applyAlignment="1">
      <alignment horizontal="center" vertical="center"/>
    </xf>
    <xf numFmtId="49" fontId="2" fillId="0" borderId="0" xfId="70" applyNumberFormat="1" applyAlignment="1">
      <alignment horizontal="center" vertical="center"/>
    </xf>
    <xf numFmtId="3" fontId="2" fillId="0" borderId="0" xfId="70" applyNumberFormat="1" applyAlignment="1">
      <alignment horizontal="center" vertical="center"/>
    </xf>
    <xf numFmtId="0" fontId="6" fillId="2" borderId="0" xfId="70" applyFont="1" applyFill="1" applyAlignment="1">
      <alignment horizontal="center" vertical="center"/>
    </xf>
    <xf numFmtId="1" fontId="6" fillId="2" borderId="0" xfId="70" applyNumberFormat="1" applyFont="1" applyFill="1" applyAlignment="1">
      <alignment horizontal="center" vertical="center"/>
    </xf>
    <xf numFmtId="0" fontId="6" fillId="2" borderId="0" xfId="70" applyFont="1" applyFill="1" applyAlignment="1">
      <alignment horizontal="left" vertical="center"/>
    </xf>
    <xf numFmtId="0" fontId="6" fillId="0" borderId="0" xfId="70" applyFont="1" applyAlignment="1">
      <alignment horizontal="center" vertical="center"/>
    </xf>
    <xf numFmtId="0" fontId="6" fillId="0" borderId="0" xfId="70" applyFont="1" applyAlignment="1">
      <alignment horizontal="left" vertical="center"/>
    </xf>
    <xf numFmtId="0" fontId="7" fillId="0" borderId="0" xfId="70" applyFont="1" applyAlignment="1">
      <alignment horizontal="center" vertical="center"/>
    </xf>
    <xf numFmtId="1" fontId="6" fillId="0" borderId="0" xfId="70" applyNumberFormat="1" applyFont="1" applyAlignment="1">
      <alignment horizontal="center" vertical="center"/>
    </xf>
    <xf numFmtId="0" fontId="2" fillId="0" borderId="0" xfId="70" applyAlignment="1">
      <alignment horizontal="left" vertical="center"/>
    </xf>
    <xf numFmtId="164" fontId="7" fillId="0" borderId="0" xfId="70" applyNumberFormat="1" applyFont="1" applyAlignment="1">
      <alignment horizontal="center" vertical="center"/>
    </xf>
    <xf numFmtId="1" fontId="2" fillId="0" borderId="0" xfId="70" applyNumberFormat="1" applyAlignment="1">
      <alignment horizontal="center" vertical="center"/>
    </xf>
    <xf numFmtId="3" fontId="8" fillId="0" borderId="1" xfId="70" applyNumberFormat="1" applyFont="1" applyBorder="1" applyAlignment="1">
      <alignment horizontal="center" vertical="center"/>
    </xf>
    <xf numFmtId="0" fontId="8" fillId="0" borderId="0" xfId="70" applyFont="1" applyAlignment="1">
      <alignment vertical="center"/>
    </xf>
    <xf numFmtId="0" fontId="9" fillId="0" borderId="0" xfId="70" applyFont="1" applyAlignment="1">
      <alignment horizontal="left" vertical="center"/>
    </xf>
    <xf numFmtId="3" fontId="2" fillId="0" borderId="1" xfId="70" applyNumberFormat="1" applyBorder="1" applyAlignment="1">
      <alignment horizontal="center" vertical="center"/>
    </xf>
    <xf numFmtId="1" fontId="2" fillId="0" borderId="1" xfId="70" applyNumberFormat="1" applyBorder="1" applyAlignment="1">
      <alignment horizontal="center" vertical="center"/>
    </xf>
    <xf numFmtId="0" fontId="10" fillId="0" borderId="0" xfId="70" applyFont="1" applyAlignment="1">
      <alignment vertical="center"/>
    </xf>
    <xf numFmtId="2" fontId="10" fillId="0" borderId="0" xfId="70" applyNumberFormat="1" applyFont="1" applyAlignment="1">
      <alignment horizontal="center" vertical="center"/>
    </xf>
    <xf numFmtId="2" fontId="9" fillId="0" borderId="0" xfId="70" applyNumberFormat="1" applyFont="1" applyAlignment="1">
      <alignment horizontal="center" vertical="center"/>
    </xf>
    <xf numFmtId="0" fontId="9" fillId="0" borderId="0" xfId="7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" fontId="13" fillId="0" borderId="0" xfId="7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0" fillId="0" borderId="0" xfId="70" applyFont="1" applyAlignment="1">
      <alignment horizontal="center" vertical="center"/>
    </xf>
    <xf numFmtId="2" fontId="16" fillId="0" borderId="0" xfId="0" applyNumberFormat="1" applyFont="1" applyAlignment="1">
      <alignment horizontal="left" vertical="center"/>
    </xf>
    <xf numFmtId="164" fontId="8" fillId="3" borderId="0" xfId="0" applyNumberFormat="1" applyFont="1" applyFill="1" applyAlignment="1">
      <alignment horizontal="center" vertical="center"/>
    </xf>
    <xf numFmtId="0" fontId="10" fillId="0" borderId="0" xfId="70" applyFont="1" applyAlignment="1">
      <alignment horizontal="right" vertical="center"/>
    </xf>
    <xf numFmtId="2" fontId="10" fillId="0" borderId="0" xfId="70" applyNumberFormat="1" applyFont="1" applyAlignment="1">
      <alignment horizontal="right" vertical="center"/>
    </xf>
    <xf numFmtId="2" fontId="10" fillId="0" borderId="0" xfId="70" applyNumberFormat="1" applyFont="1" applyAlignment="1">
      <alignment vertical="center"/>
    </xf>
    <xf numFmtId="0" fontId="10" fillId="0" borderId="0" xfId="70" quotePrefix="1" applyFont="1" applyAlignment="1">
      <alignment vertical="center"/>
    </xf>
    <xf numFmtId="0" fontId="15" fillId="0" borderId="0" xfId="70" applyFont="1" applyAlignment="1">
      <alignment horizontal="left" vertical="center"/>
    </xf>
    <xf numFmtId="0" fontId="15" fillId="0" borderId="0" xfId="70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 vertical="center"/>
    </xf>
    <xf numFmtId="2" fontId="8" fillId="0" borderId="0" xfId="70" applyNumberFormat="1" applyFont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" fontId="6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0" fontId="2" fillId="0" borderId="1" xfId="70" applyBorder="1" applyAlignment="1">
      <alignment horizontal="left" vertical="center"/>
    </xf>
    <xf numFmtId="167" fontId="8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17" fillId="0" borderId="0" xfId="0" applyNumberFormat="1" applyFont="1" applyAlignment="1">
      <alignment vertical="center"/>
    </xf>
    <xf numFmtId="0" fontId="2" fillId="0" borderId="1" xfId="70" applyBorder="1" applyAlignment="1">
      <alignment vertical="center" wrapText="1"/>
    </xf>
    <xf numFmtId="164" fontId="1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49" fontId="2" fillId="0" borderId="1" xfId="70" quotePrefix="1" applyNumberFormat="1" applyBorder="1" applyAlignment="1">
      <alignment horizontal="center" vertical="center"/>
    </xf>
    <xf numFmtId="3" fontId="8" fillId="0" borderId="0" xfId="7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vertical="center"/>
    </xf>
    <xf numFmtId="49" fontId="8" fillId="0" borderId="1" xfId="7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" fillId="0" borderId="1" xfId="70" applyBorder="1" applyAlignment="1">
      <alignment horizontal="left" vertical="center" wrapText="1"/>
    </xf>
    <xf numFmtId="0" fontId="8" fillId="0" borderId="0" xfId="7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0" xfId="70" applyFont="1" applyAlignment="1">
      <alignment horizontal="center" vertical="center"/>
    </xf>
    <xf numFmtId="0" fontId="14" fillId="0" borderId="0" xfId="70" applyFont="1" applyAlignment="1">
      <alignment horizontal="center" vertical="center"/>
    </xf>
    <xf numFmtId="0" fontId="4" fillId="0" borderId="0" xfId="70" applyFont="1" applyAlignment="1">
      <alignment horizontal="center" vertical="center"/>
    </xf>
    <xf numFmtId="0" fontId="10" fillId="0" borderId="0" xfId="70" applyFont="1" applyAlignment="1">
      <alignment horizontal="center" vertical="center"/>
    </xf>
    <xf numFmtId="0" fontId="4" fillId="0" borderId="1" xfId="70" applyFont="1" applyBorder="1" applyAlignment="1">
      <alignment horizontal="center" vertical="center"/>
    </xf>
  </cellXfs>
  <cellStyles count="72">
    <cellStyle name="Currency 2" xfId="71" xr:uid="{00000000-0005-0000-0000-000000000000}"/>
    <cellStyle name="Normal" xfId="0" builtinId="0"/>
    <cellStyle name="Normal 10" xfId="9" xr:uid="{00000000-0005-0000-0000-000002000000}"/>
    <cellStyle name="Normal 11" xfId="10" xr:uid="{00000000-0005-0000-0000-000003000000}"/>
    <cellStyle name="Normal 12" xfId="67" xr:uid="{00000000-0005-0000-0000-000004000000}"/>
    <cellStyle name="Normal 13" xfId="11" xr:uid="{00000000-0005-0000-0000-000005000000}"/>
    <cellStyle name="Normal 14" xfId="12" xr:uid="{00000000-0005-0000-0000-000006000000}"/>
    <cellStyle name="Normal 15" xfId="13" xr:uid="{00000000-0005-0000-0000-000007000000}"/>
    <cellStyle name="Normal 16" xfId="14" xr:uid="{00000000-0005-0000-0000-000008000000}"/>
    <cellStyle name="Normal 17" xfId="15" xr:uid="{00000000-0005-0000-0000-000009000000}"/>
    <cellStyle name="Normal 18" xfId="16" xr:uid="{00000000-0005-0000-0000-00000A000000}"/>
    <cellStyle name="Normal 19" xfId="17" xr:uid="{00000000-0005-0000-0000-00000B000000}"/>
    <cellStyle name="Normal 2" xfId="1" xr:uid="{00000000-0005-0000-0000-00000C000000}"/>
    <cellStyle name="Normal 20" xfId="18" xr:uid="{00000000-0005-0000-0000-00000D000000}"/>
    <cellStyle name="Normal 21" xfId="19" xr:uid="{00000000-0005-0000-0000-00000E000000}"/>
    <cellStyle name="Normal 22" xfId="20" xr:uid="{00000000-0005-0000-0000-00000F000000}"/>
    <cellStyle name="Normal 23" xfId="21" xr:uid="{00000000-0005-0000-0000-000010000000}"/>
    <cellStyle name="Normal 24" xfId="22" xr:uid="{00000000-0005-0000-0000-000011000000}"/>
    <cellStyle name="Normal 25" xfId="23" xr:uid="{00000000-0005-0000-0000-000012000000}"/>
    <cellStyle name="Normal 26" xfId="24" xr:uid="{00000000-0005-0000-0000-000013000000}"/>
    <cellStyle name="Normal 27" xfId="25" xr:uid="{00000000-0005-0000-0000-000014000000}"/>
    <cellStyle name="Normal 28" xfId="26" xr:uid="{00000000-0005-0000-0000-000015000000}"/>
    <cellStyle name="Normal 29" xfId="27" xr:uid="{00000000-0005-0000-0000-000016000000}"/>
    <cellStyle name="Normal 3" xfId="2" xr:uid="{00000000-0005-0000-0000-000017000000}"/>
    <cellStyle name="Normal 30" xfId="28" xr:uid="{00000000-0005-0000-0000-000018000000}"/>
    <cellStyle name="Normal 31" xfId="29" xr:uid="{00000000-0005-0000-0000-000019000000}"/>
    <cellStyle name="Normal 32" xfId="30" xr:uid="{00000000-0005-0000-0000-00001A000000}"/>
    <cellStyle name="Normal 33" xfId="31" xr:uid="{00000000-0005-0000-0000-00001B000000}"/>
    <cellStyle name="Normal 34" xfId="32" xr:uid="{00000000-0005-0000-0000-00001C000000}"/>
    <cellStyle name="Normal 35" xfId="33" xr:uid="{00000000-0005-0000-0000-00001D000000}"/>
    <cellStyle name="Normal 36" xfId="34" xr:uid="{00000000-0005-0000-0000-00001E000000}"/>
    <cellStyle name="Normal 37" xfId="35" xr:uid="{00000000-0005-0000-0000-00001F000000}"/>
    <cellStyle name="Normal 38" xfId="36" xr:uid="{00000000-0005-0000-0000-000020000000}"/>
    <cellStyle name="Normal 39" xfId="37" xr:uid="{00000000-0005-0000-0000-000021000000}"/>
    <cellStyle name="Normal 4" xfId="3" xr:uid="{00000000-0005-0000-0000-000022000000}"/>
    <cellStyle name="Normal 40" xfId="38" xr:uid="{00000000-0005-0000-0000-000023000000}"/>
    <cellStyle name="Normal 41" xfId="39" xr:uid="{00000000-0005-0000-0000-000024000000}"/>
    <cellStyle name="Normal 42" xfId="40" xr:uid="{00000000-0005-0000-0000-000025000000}"/>
    <cellStyle name="Normal 43" xfId="41" xr:uid="{00000000-0005-0000-0000-000026000000}"/>
    <cellStyle name="Normal 44" xfId="42" xr:uid="{00000000-0005-0000-0000-000027000000}"/>
    <cellStyle name="Normal 45" xfId="43" xr:uid="{00000000-0005-0000-0000-000028000000}"/>
    <cellStyle name="Normal 46" xfId="44" xr:uid="{00000000-0005-0000-0000-000029000000}"/>
    <cellStyle name="Normal 47" xfId="45" xr:uid="{00000000-0005-0000-0000-00002A000000}"/>
    <cellStyle name="Normal 48" xfId="46" xr:uid="{00000000-0005-0000-0000-00002B000000}"/>
    <cellStyle name="Normal 49" xfId="47" xr:uid="{00000000-0005-0000-0000-00002C000000}"/>
    <cellStyle name="Normal 5" xfId="4" xr:uid="{00000000-0005-0000-0000-00002D000000}"/>
    <cellStyle name="Normal 50" xfId="48" xr:uid="{00000000-0005-0000-0000-00002E000000}"/>
    <cellStyle name="Normal 51" xfId="49" xr:uid="{00000000-0005-0000-0000-00002F000000}"/>
    <cellStyle name="Normal 52" xfId="50" xr:uid="{00000000-0005-0000-0000-000030000000}"/>
    <cellStyle name="Normal 53" xfId="51" xr:uid="{00000000-0005-0000-0000-000031000000}"/>
    <cellStyle name="Normal 54" xfId="52" xr:uid="{00000000-0005-0000-0000-000032000000}"/>
    <cellStyle name="Normal 55" xfId="53" xr:uid="{00000000-0005-0000-0000-000033000000}"/>
    <cellStyle name="Normal 56" xfId="54" xr:uid="{00000000-0005-0000-0000-000034000000}"/>
    <cellStyle name="Normal 57" xfId="55" xr:uid="{00000000-0005-0000-0000-000035000000}"/>
    <cellStyle name="Normal 58" xfId="56" xr:uid="{00000000-0005-0000-0000-000036000000}"/>
    <cellStyle name="Normal 59" xfId="57" xr:uid="{00000000-0005-0000-0000-000037000000}"/>
    <cellStyle name="Normal 6" xfId="5" xr:uid="{00000000-0005-0000-0000-000038000000}"/>
    <cellStyle name="Normal 60" xfId="58" xr:uid="{00000000-0005-0000-0000-000039000000}"/>
    <cellStyle name="Normal 61" xfId="59" xr:uid="{00000000-0005-0000-0000-00003A000000}"/>
    <cellStyle name="Normal 62" xfId="60" xr:uid="{00000000-0005-0000-0000-00003B000000}"/>
    <cellStyle name="Normal 63" xfId="61" xr:uid="{00000000-0005-0000-0000-00003C000000}"/>
    <cellStyle name="Normal 64" xfId="62" xr:uid="{00000000-0005-0000-0000-00003D000000}"/>
    <cellStyle name="Normal 65" xfId="63" xr:uid="{00000000-0005-0000-0000-00003E000000}"/>
    <cellStyle name="Normal 66" xfId="64" xr:uid="{00000000-0005-0000-0000-00003F000000}"/>
    <cellStyle name="Normal 67" xfId="65" xr:uid="{00000000-0005-0000-0000-000040000000}"/>
    <cellStyle name="Normal 68" xfId="66" xr:uid="{00000000-0005-0000-0000-000041000000}"/>
    <cellStyle name="Normal 69" xfId="70" xr:uid="{00000000-0005-0000-0000-000042000000}"/>
    <cellStyle name="Normal 7" xfId="6" xr:uid="{00000000-0005-0000-0000-000043000000}"/>
    <cellStyle name="Normal 70" xfId="68" xr:uid="{00000000-0005-0000-0000-000044000000}"/>
    <cellStyle name="Normal 71" xfId="69" xr:uid="{00000000-0005-0000-0000-000045000000}"/>
    <cellStyle name="Normal 8" xfId="7" xr:uid="{00000000-0005-0000-0000-000046000000}"/>
    <cellStyle name="Normal 9" xfId="8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City%20of%20Sidney\0115012A.00%20-%20SHE-SPRUC-0227Bridge%20PID114201\114201\400-Engineering\Structures\SFN_0000000\EngData\REBAR%20LIST%20SPRUCE.xls" TargetMode="External"/><Relationship Id="rId1" Type="http://schemas.openxmlformats.org/officeDocument/2006/relationships/externalLinkPath" Target="REBAR%20LIST%20SPRU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TRY"/>
      <sheetName val="AUTOTABLE 1"/>
      <sheetName val="AUTOTABLE 2"/>
      <sheetName val="AUTOTABLE 3"/>
      <sheetName val="AUTOTABLE 4"/>
      <sheetName val="AUTOTABLE 5"/>
    </sheetNames>
    <sheetDataSet>
      <sheetData sheetId="0">
        <row r="150">
          <cell r="F150">
            <v>43078.187519633997</v>
          </cell>
        </row>
        <row r="200">
          <cell r="F200">
            <v>63370.282612007984</v>
          </cell>
        </row>
        <row r="232">
          <cell r="F232">
            <v>55062.023821216004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590AF-79E6-4DB0-8816-9BCE6ED7321B}">
  <dimension ref="A1:P569"/>
  <sheetViews>
    <sheetView topLeftCell="A95" zoomScaleNormal="100" workbookViewId="0">
      <selection activeCell="I25" sqref="I25"/>
    </sheetView>
  </sheetViews>
  <sheetFormatPr defaultColWidth="9.140625" defaultRowHeight="12.75" x14ac:dyDescent="0.25"/>
  <cols>
    <col min="1" max="2" width="20.42578125" style="1" customWidth="1"/>
    <col min="3" max="3" width="13.7109375" style="1" customWidth="1"/>
    <col min="4" max="4" width="16.28515625" style="1" customWidth="1"/>
    <col min="5" max="5" width="97.7109375" style="1" customWidth="1"/>
    <col min="6" max="7" width="12.7109375" style="8" customWidth="1"/>
    <col min="8" max="8" width="23.42578125" style="1" customWidth="1"/>
    <col min="9" max="9" width="12.7109375" style="1" customWidth="1"/>
    <col min="10" max="10" width="14.28515625" style="1" customWidth="1"/>
    <col min="11" max="16384" width="9.140625" style="1"/>
  </cols>
  <sheetData>
    <row r="1" spans="1:10" ht="38.25" customHeight="1" x14ac:dyDescent="0.25">
      <c r="A1" s="97" t="s">
        <v>10</v>
      </c>
      <c r="B1" s="97"/>
      <c r="C1" s="97"/>
      <c r="D1" s="97"/>
      <c r="E1" s="97"/>
      <c r="F1" s="97"/>
      <c r="G1" s="97"/>
      <c r="H1" s="97"/>
      <c r="I1" s="97"/>
    </row>
    <row r="2" spans="1:10" ht="29.25" customHeight="1" x14ac:dyDescent="0.25">
      <c r="A2" s="98" t="s">
        <v>179</v>
      </c>
      <c r="B2" s="98"/>
      <c r="C2" s="98"/>
      <c r="D2" s="98"/>
      <c r="E2" s="98"/>
      <c r="F2" s="98"/>
      <c r="G2" s="98"/>
      <c r="H2" s="98"/>
      <c r="I2" s="98"/>
    </row>
    <row r="3" spans="1:10" ht="29.25" customHeight="1" x14ac:dyDescent="0.25">
      <c r="A3" s="99"/>
      <c r="B3" s="99"/>
      <c r="C3" s="99"/>
      <c r="D3" s="99"/>
      <c r="E3" s="99"/>
      <c r="F3" s="99"/>
      <c r="G3" s="99"/>
      <c r="H3" s="99"/>
      <c r="I3" s="99"/>
    </row>
    <row r="4" spans="1:10" s="4" customFormat="1" ht="50.25" customHeight="1" x14ac:dyDescent="0.25">
      <c r="A4" s="2" t="s">
        <v>8</v>
      </c>
      <c r="B4" s="2" t="s">
        <v>11</v>
      </c>
      <c r="C4" s="2" t="s">
        <v>12</v>
      </c>
      <c r="D4" s="2" t="s">
        <v>13</v>
      </c>
      <c r="E4" s="3" t="s">
        <v>0</v>
      </c>
      <c r="F4" s="2" t="s">
        <v>14</v>
      </c>
      <c r="G4" s="2" t="s">
        <v>15</v>
      </c>
      <c r="H4" s="2" t="s">
        <v>202</v>
      </c>
      <c r="I4" s="2" t="s">
        <v>203</v>
      </c>
      <c r="J4" s="2" t="s">
        <v>204</v>
      </c>
    </row>
    <row r="5" spans="1:10" ht="12.75" customHeight="1" x14ac:dyDescent="0.25">
      <c r="A5" s="6">
        <v>202</v>
      </c>
      <c r="B5" s="5">
        <v>11002</v>
      </c>
      <c r="C5" s="6" t="s">
        <v>46</v>
      </c>
      <c r="D5" s="6"/>
      <c r="E5" s="7" t="s">
        <v>47</v>
      </c>
      <c r="F5" s="24"/>
      <c r="G5" s="24"/>
      <c r="H5" s="24"/>
      <c r="I5" s="24"/>
      <c r="J5" s="5"/>
    </row>
    <row r="6" spans="1:10" ht="12.75" customHeight="1" x14ac:dyDescent="0.25">
      <c r="A6" s="6">
        <v>202</v>
      </c>
      <c r="B6" s="5" t="s">
        <v>48</v>
      </c>
      <c r="C6" s="24">
        <f>SUM(F6:I6)</f>
        <v>322.66666666666669</v>
      </c>
      <c r="D6" s="6" t="s">
        <v>21</v>
      </c>
      <c r="E6" s="7" t="s">
        <v>3</v>
      </c>
      <c r="F6" s="25"/>
      <c r="G6" s="25"/>
      <c r="H6" s="24">
        <f>C73</f>
        <v>322.66666666666669</v>
      </c>
      <c r="J6" s="5"/>
    </row>
    <row r="7" spans="1:10" ht="12.75" customHeight="1" x14ac:dyDescent="0.25">
      <c r="A7" s="6"/>
      <c r="B7" s="5"/>
      <c r="C7" s="24"/>
      <c r="D7" s="6"/>
      <c r="E7" s="7"/>
      <c r="F7" s="25"/>
      <c r="G7" s="25"/>
      <c r="H7" s="25"/>
      <c r="I7" s="24"/>
      <c r="J7" s="5"/>
    </row>
    <row r="8" spans="1:10" ht="12.75" customHeight="1" x14ac:dyDescent="0.25">
      <c r="A8" s="6">
        <v>503</v>
      </c>
      <c r="B8" s="5" t="s">
        <v>22</v>
      </c>
      <c r="C8" s="6" t="s">
        <v>46</v>
      </c>
      <c r="D8" s="6"/>
      <c r="E8" s="7" t="s">
        <v>49</v>
      </c>
      <c r="F8" s="25"/>
      <c r="G8" s="25"/>
      <c r="H8" s="25"/>
      <c r="I8" s="24"/>
      <c r="J8" s="5"/>
    </row>
    <row r="9" spans="1:10" ht="12.75" customHeight="1" x14ac:dyDescent="0.25">
      <c r="A9" s="6">
        <v>503</v>
      </c>
      <c r="B9" s="5" t="s">
        <v>50</v>
      </c>
      <c r="C9" s="6" t="s">
        <v>46</v>
      </c>
      <c r="D9" s="6"/>
      <c r="E9" s="7" t="s">
        <v>51</v>
      </c>
      <c r="F9" s="24"/>
      <c r="G9" s="24"/>
      <c r="H9" s="24"/>
      <c r="I9" s="24"/>
      <c r="J9" s="5"/>
    </row>
    <row r="10" spans="1:10" ht="12.75" customHeight="1" x14ac:dyDescent="0.25">
      <c r="A10" s="6"/>
      <c r="B10" s="5"/>
      <c r="C10" s="24"/>
      <c r="D10" s="6"/>
      <c r="E10" s="7"/>
      <c r="F10" s="24"/>
      <c r="G10" s="24"/>
      <c r="H10" s="24"/>
      <c r="I10" s="24"/>
      <c r="J10" s="5"/>
    </row>
    <row r="11" spans="1:10" ht="12.75" customHeight="1" x14ac:dyDescent="0.25">
      <c r="A11" s="6">
        <v>505</v>
      </c>
      <c r="B11" s="5">
        <v>11100</v>
      </c>
      <c r="C11" s="6" t="s">
        <v>46</v>
      </c>
      <c r="D11" s="6"/>
      <c r="E11" s="7" t="s">
        <v>65</v>
      </c>
      <c r="F11" s="24"/>
      <c r="G11" s="24"/>
      <c r="H11" s="24"/>
      <c r="I11" s="24"/>
      <c r="J11" s="5"/>
    </row>
    <row r="12" spans="1:10" ht="12.75" customHeight="1" x14ac:dyDescent="0.25">
      <c r="A12" s="6"/>
      <c r="B12" s="5"/>
      <c r="C12" s="24"/>
      <c r="D12" s="6"/>
      <c r="E12" s="7"/>
      <c r="F12" s="24"/>
      <c r="G12" s="24"/>
      <c r="H12" s="24"/>
      <c r="I12" s="24"/>
      <c r="J12" s="5"/>
    </row>
    <row r="13" spans="1:10" ht="12.75" customHeight="1" x14ac:dyDescent="0.25">
      <c r="A13" s="6">
        <v>507</v>
      </c>
      <c r="B13" s="5" t="s">
        <v>136</v>
      </c>
      <c r="C13" s="24">
        <f>SUM(F13:I13)</f>
        <v>3790</v>
      </c>
      <c r="D13" s="6" t="s">
        <v>1</v>
      </c>
      <c r="E13" s="7" t="s">
        <v>138</v>
      </c>
      <c r="F13" s="24"/>
      <c r="G13" s="24">
        <f>C97</f>
        <v>3790</v>
      </c>
      <c r="H13" s="24"/>
      <c r="I13" s="24"/>
      <c r="J13" s="5"/>
    </row>
    <row r="14" spans="1:10" ht="12.75" customHeight="1" x14ac:dyDescent="0.25">
      <c r="A14" s="6">
        <v>507</v>
      </c>
      <c r="B14" s="5" t="s">
        <v>139</v>
      </c>
      <c r="C14" s="24">
        <f t="shared" ref="C14:C22" si="0">SUM(F14:I14)</f>
        <v>4250</v>
      </c>
      <c r="D14" s="6" t="s">
        <v>1</v>
      </c>
      <c r="E14" s="7" t="s">
        <v>137</v>
      </c>
      <c r="F14" s="24"/>
      <c r="G14" s="24">
        <f>C109</f>
        <v>4250</v>
      </c>
      <c r="H14" s="24"/>
      <c r="I14" s="24"/>
      <c r="J14" s="5"/>
    </row>
    <row r="15" spans="1:10" x14ac:dyDescent="0.25">
      <c r="J15" s="9"/>
    </row>
    <row r="16" spans="1:10" ht="12.75" customHeight="1" x14ac:dyDescent="0.25">
      <c r="A16" s="6">
        <v>509</v>
      </c>
      <c r="B16" s="5" t="s">
        <v>24</v>
      </c>
      <c r="C16" s="24">
        <f t="shared" si="0"/>
        <v>161510.49395285797</v>
      </c>
      <c r="D16" s="6" t="s">
        <v>19</v>
      </c>
      <c r="E16" s="7" t="s">
        <v>52</v>
      </c>
      <c r="F16" s="24">
        <f>C113</f>
        <v>43078.187519633997</v>
      </c>
      <c r="G16" s="24">
        <f>C115</f>
        <v>63370.282612007984</v>
      </c>
      <c r="H16" s="24">
        <f>C117</f>
        <v>55062.023821216004</v>
      </c>
      <c r="I16" s="24"/>
      <c r="J16" s="5"/>
    </row>
    <row r="17" spans="1:10" ht="12.75" customHeight="1" x14ac:dyDescent="0.25">
      <c r="A17" s="6"/>
      <c r="B17" s="5"/>
      <c r="C17" s="24"/>
      <c r="D17" s="6"/>
      <c r="E17" s="7"/>
      <c r="F17" s="24"/>
      <c r="G17" s="24"/>
      <c r="H17" s="24"/>
      <c r="I17" s="24"/>
      <c r="J17" s="5"/>
    </row>
    <row r="18" spans="1:10" ht="12.75" customHeight="1" x14ac:dyDescent="0.25">
      <c r="A18" s="6">
        <v>511</v>
      </c>
      <c r="B18" s="5" t="s">
        <v>278</v>
      </c>
      <c r="C18" s="24">
        <f>SUM(F18:I18)</f>
        <v>4</v>
      </c>
      <c r="D18" s="6" t="s">
        <v>31</v>
      </c>
      <c r="E18" s="7" t="s">
        <v>277</v>
      </c>
      <c r="F18" s="24"/>
      <c r="G18" s="24"/>
      <c r="H18" s="24">
        <f>C120</f>
        <v>4</v>
      </c>
      <c r="I18" s="24"/>
      <c r="J18" s="5" t="s">
        <v>282</v>
      </c>
    </row>
    <row r="19" spans="1:10" ht="12.75" customHeight="1" x14ac:dyDescent="0.25">
      <c r="A19" s="6">
        <v>511</v>
      </c>
      <c r="B19" s="5" t="s">
        <v>180</v>
      </c>
      <c r="C19" s="24">
        <f t="shared" si="0"/>
        <v>262.5822546838159</v>
      </c>
      <c r="D19" s="6" t="s">
        <v>25</v>
      </c>
      <c r="E19" s="7" t="s">
        <v>181</v>
      </c>
      <c r="F19" s="24"/>
      <c r="G19" s="24"/>
      <c r="H19" s="24">
        <f>C162</f>
        <v>262.5822546838159</v>
      </c>
      <c r="I19" s="24"/>
      <c r="J19" s="5"/>
    </row>
    <row r="20" spans="1:10" ht="12.75" customHeight="1" x14ac:dyDescent="0.25">
      <c r="A20" s="6">
        <v>511</v>
      </c>
      <c r="B20" s="5" t="s">
        <v>133</v>
      </c>
      <c r="C20" s="24">
        <f t="shared" si="0"/>
        <v>186.0148148148148</v>
      </c>
      <c r="D20" s="6" t="s">
        <v>25</v>
      </c>
      <c r="E20" s="7" t="s">
        <v>53</v>
      </c>
      <c r="F20" s="24"/>
      <c r="G20" s="24">
        <f>C181</f>
        <v>186.0148148148148</v>
      </c>
      <c r="H20" s="24"/>
      <c r="I20" s="24"/>
      <c r="J20" s="5"/>
    </row>
    <row r="21" spans="1:10" ht="12.75" customHeight="1" x14ac:dyDescent="0.25">
      <c r="A21" s="6">
        <v>511</v>
      </c>
      <c r="B21" s="5" t="s">
        <v>182</v>
      </c>
      <c r="C21" s="24">
        <f t="shared" si="0"/>
        <v>390.37806481481488</v>
      </c>
      <c r="D21" s="6" t="s">
        <v>25</v>
      </c>
      <c r="E21" s="7" t="s">
        <v>183</v>
      </c>
      <c r="F21" s="24">
        <f>C217</f>
        <v>390.37806481481488</v>
      </c>
      <c r="G21" s="24"/>
      <c r="H21" s="24"/>
      <c r="I21" s="24"/>
      <c r="J21" s="5"/>
    </row>
    <row r="22" spans="1:10" ht="12.75" customHeight="1" x14ac:dyDescent="0.25">
      <c r="A22" s="6">
        <v>511</v>
      </c>
      <c r="B22" s="5" t="s">
        <v>134</v>
      </c>
      <c r="C22" s="24">
        <f t="shared" si="0"/>
        <v>65</v>
      </c>
      <c r="D22" s="6" t="s">
        <v>25</v>
      </c>
      <c r="E22" s="7" t="s">
        <v>135</v>
      </c>
      <c r="F22" s="24"/>
      <c r="G22" s="24">
        <f>C227</f>
        <v>65</v>
      </c>
      <c r="H22" s="24"/>
      <c r="I22" s="24"/>
      <c r="J22" s="5"/>
    </row>
    <row r="23" spans="1:10" ht="12.75" customHeight="1" x14ac:dyDescent="0.25">
      <c r="A23" s="6"/>
      <c r="B23" s="5"/>
      <c r="C23" s="24"/>
      <c r="D23" s="6"/>
      <c r="E23" s="7"/>
      <c r="F23" s="24"/>
      <c r="G23" s="24"/>
      <c r="H23" s="24"/>
      <c r="I23" s="24"/>
      <c r="J23" s="5"/>
    </row>
    <row r="24" spans="1:10" ht="12.75" customHeight="1" x14ac:dyDescent="0.25">
      <c r="A24" s="6">
        <v>512</v>
      </c>
      <c r="B24" s="5" t="s">
        <v>104</v>
      </c>
      <c r="C24" s="24">
        <f>SUM(F24:I24)</f>
        <v>572.47796835334418</v>
      </c>
      <c r="D24" s="6" t="s">
        <v>21</v>
      </c>
      <c r="E24" s="7" t="s">
        <v>105</v>
      </c>
      <c r="F24" s="24"/>
      <c r="G24" s="24"/>
      <c r="H24" s="24">
        <f>C241</f>
        <v>490.03523805197631</v>
      </c>
      <c r="I24" s="24">
        <f>C252</f>
        <v>82.442730301367916</v>
      </c>
      <c r="J24" s="5"/>
    </row>
    <row r="25" spans="1:10" ht="12.75" customHeight="1" x14ac:dyDescent="0.25">
      <c r="A25" s="6">
        <v>512</v>
      </c>
      <c r="B25" s="5" t="s">
        <v>20</v>
      </c>
      <c r="C25" s="24">
        <f>SUM(F25:I25)</f>
        <v>534.49250666666671</v>
      </c>
      <c r="D25" s="6" t="s">
        <v>21</v>
      </c>
      <c r="E25" s="7" t="s">
        <v>4</v>
      </c>
      <c r="F25" s="24">
        <f>C268</f>
        <v>213.31475333333336</v>
      </c>
      <c r="G25" s="24">
        <f>C283</f>
        <v>293.06666666666666</v>
      </c>
      <c r="H25" s="24">
        <f>C293</f>
        <v>28.111086666666665</v>
      </c>
      <c r="I25" s="24"/>
      <c r="J25" s="5"/>
    </row>
    <row r="26" spans="1:10" ht="12.75" customHeight="1" x14ac:dyDescent="0.25">
      <c r="A26" s="6"/>
      <c r="B26" s="5"/>
      <c r="C26" s="24"/>
      <c r="D26" s="6"/>
      <c r="E26" s="7"/>
      <c r="F26" s="24"/>
      <c r="G26" s="24"/>
      <c r="H26" s="24"/>
      <c r="I26" s="24"/>
      <c r="J26" s="5"/>
    </row>
    <row r="27" spans="1:10" ht="12.75" customHeight="1" x14ac:dyDescent="0.25">
      <c r="A27" s="6">
        <v>513</v>
      </c>
      <c r="B27" s="5" t="s">
        <v>280</v>
      </c>
      <c r="C27" s="24">
        <f t="shared" ref="C27:C57" si="1">SUM(F27:I27)</f>
        <v>259239.13358827718</v>
      </c>
      <c r="D27" s="6" t="s">
        <v>142</v>
      </c>
      <c r="E27" s="7" t="s">
        <v>279</v>
      </c>
      <c r="F27" s="24"/>
      <c r="G27" s="24"/>
      <c r="H27" s="24">
        <f>C421</f>
        <v>259239.13358827718</v>
      </c>
      <c r="I27" s="24"/>
      <c r="J27" s="5" t="s">
        <v>283</v>
      </c>
    </row>
    <row r="28" spans="1:10" ht="12.75" customHeight="1" x14ac:dyDescent="0.25">
      <c r="A28" s="6">
        <v>513</v>
      </c>
      <c r="B28" s="5" t="s">
        <v>18</v>
      </c>
      <c r="C28" s="24">
        <f>SUM(F28:I28)</f>
        <v>2850</v>
      </c>
      <c r="D28" s="6" t="s">
        <v>31</v>
      </c>
      <c r="E28" s="7" t="s">
        <v>184</v>
      </c>
      <c r="F28" s="24"/>
      <c r="G28" s="24"/>
      <c r="H28" s="24">
        <f>C427</f>
        <v>2850</v>
      </c>
      <c r="I28" s="24"/>
      <c r="J28" s="5"/>
    </row>
    <row r="29" spans="1:10" ht="12.75" customHeight="1" x14ac:dyDescent="0.25">
      <c r="A29" s="6"/>
      <c r="B29" s="5"/>
      <c r="C29" s="24"/>
      <c r="D29" s="6"/>
      <c r="E29" s="7"/>
      <c r="F29" s="24"/>
      <c r="G29" s="24"/>
      <c r="H29" s="24"/>
      <c r="I29" s="24"/>
      <c r="J29" s="5"/>
    </row>
    <row r="30" spans="1:10" ht="12.75" customHeight="1" x14ac:dyDescent="0.25">
      <c r="A30" s="6">
        <v>516</v>
      </c>
      <c r="B30" s="5" t="s">
        <v>143</v>
      </c>
      <c r="C30" s="24">
        <f t="shared" ref="C30" si="2">SUM(F30:I30)</f>
        <v>72</v>
      </c>
      <c r="D30" s="6" t="s">
        <v>1</v>
      </c>
      <c r="E30" s="7" t="s">
        <v>144</v>
      </c>
      <c r="F30" s="24"/>
      <c r="G30" s="24"/>
      <c r="H30" s="24">
        <f>C433</f>
        <v>72</v>
      </c>
      <c r="I30" s="24"/>
      <c r="J30" s="5"/>
    </row>
    <row r="31" spans="1:10" ht="12.75" customHeight="1" x14ac:dyDescent="0.25">
      <c r="A31" s="6">
        <v>516</v>
      </c>
      <c r="B31" s="5" t="s">
        <v>235</v>
      </c>
      <c r="C31" s="24">
        <f t="shared" si="1"/>
        <v>14.2</v>
      </c>
      <c r="D31" s="6" t="s">
        <v>23</v>
      </c>
      <c r="E31" s="7" t="s">
        <v>236</v>
      </c>
      <c r="F31" s="24"/>
      <c r="G31" s="24"/>
      <c r="H31" s="24">
        <f>C438</f>
        <v>14.2</v>
      </c>
      <c r="I31" s="24"/>
      <c r="J31" s="5"/>
    </row>
    <row r="32" spans="1:10" ht="12.75" customHeight="1" x14ac:dyDescent="0.25">
      <c r="A32" s="6">
        <v>516</v>
      </c>
      <c r="B32" s="5" t="s">
        <v>57</v>
      </c>
      <c r="C32" s="24">
        <f t="shared" si="1"/>
        <v>121.89968</v>
      </c>
      <c r="D32" s="6" t="s">
        <v>23</v>
      </c>
      <c r="E32" s="7" t="s">
        <v>58</v>
      </c>
      <c r="F32" s="24">
        <f>C451</f>
        <v>121.89968</v>
      </c>
      <c r="G32" s="24"/>
      <c r="H32" s="24"/>
      <c r="I32" s="24"/>
      <c r="J32" s="5"/>
    </row>
    <row r="33" spans="1:10" ht="12.75" customHeight="1" x14ac:dyDescent="0.25">
      <c r="A33" s="6">
        <v>516</v>
      </c>
      <c r="B33" s="5" t="s">
        <v>140</v>
      </c>
      <c r="C33" s="24">
        <f t="shared" si="1"/>
        <v>108.2666</v>
      </c>
      <c r="D33" s="6" t="s">
        <v>1</v>
      </c>
      <c r="E33" s="7" t="s">
        <v>141</v>
      </c>
      <c r="F33" s="24">
        <f>C457</f>
        <v>108.2666</v>
      </c>
      <c r="G33" s="24"/>
      <c r="H33" s="24"/>
      <c r="I33" s="24"/>
      <c r="J33" s="5"/>
    </row>
    <row r="34" spans="1:10" ht="24.75" customHeight="1" x14ac:dyDescent="0.25">
      <c r="A34" s="6">
        <v>516</v>
      </c>
      <c r="B34" s="5" t="s">
        <v>229</v>
      </c>
      <c r="C34" s="24">
        <f t="shared" si="1"/>
        <v>10</v>
      </c>
      <c r="D34" s="6" t="s">
        <v>31</v>
      </c>
      <c r="E34" s="84" t="s">
        <v>230</v>
      </c>
      <c r="F34" s="24"/>
      <c r="G34" s="24"/>
      <c r="H34" s="24">
        <f>C461</f>
        <v>10</v>
      </c>
      <c r="I34" s="24"/>
      <c r="J34" s="5"/>
    </row>
    <row r="35" spans="1:10" ht="24.75" customHeight="1" x14ac:dyDescent="0.25">
      <c r="A35" s="6">
        <v>516</v>
      </c>
      <c r="B35" s="5" t="s">
        <v>229</v>
      </c>
      <c r="C35" s="24">
        <f t="shared" ref="C35:C36" si="3">SUM(F35:I35)</f>
        <v>10</v>
      </c>
      <c r="D35" s="6" t="s">
        <v>31</v>
      </c>
      <c r="E35" s="84" t="s">
        <v>281</v>
      </c>
      <c r="F35" s="24"/>
      <c r="G35" s="24"/>
      <c r="H35" s="24">
        <f>C465</f>
        <v>10</v>
      </c>
      <c r="I35" s="24"/>
      <c r="J35" s="5"/>
    </row>
    <row r="36" spans="1:10" ht="24.75" customHeight="1" x14ac:dyDescent="0.25">
      <c r="A36" s="6">
        <v>516</v>
      </c>
      <c r="B36" s="5" t="s">
        <v>229</v>
      </c>
      <c r="C36" s="24">
        <f t="shared" si="3"/>
        <v>5</v>
      </c>
      <c r="D36" s="6" t="s">
        <v>31</v>
      </c>
      <c r="E36" s="84" t="s">
        <v>231</v>
      </c>
      <c r="F36" s="24"/>
      <c r="G36" s="24"/>
      <c r="H36" s="24">
        <f>C469</f>
        <v>5</v>
      </c>
      <c r="I36" s="24"/>
      <c r="J36" s="5"/>
    </row>
    <row r="37" spans="1:10" ht="24.75" customHeight="1" x14ac:dyDescent="0.25">
      <c r="A37" s="6">
        <v>516</v>
      </c>
      <c r="B37" s="5" t="s">
        <v>229</v>
      </c>
      <c r="C37" s="24">
        <f t="shared" ref="C37" si="4">SUM(F37:I37)</f>
        <v>5</v>
      </c>
      <c r="D37" s="6" t="s">
        <v>31</v>
      </c>
      <c r="E37" s="84" t="s">
        <v>232</v>
      </c>
      <c r="F37" s="24"/>
      <c r="G37" s="24"/>
      <c r="H37" s="24">
        <f>C473</f>
        <v>5</v>
      </c>
      <c r="I37" s="24"/>
      <c r="J37" s="5"/>
    </row>
    <row r="38" spans="1:10" ht="12.75" customHeight="1" x14ac:dyDescent="0.25">
      <c r="A38" s="6"/>
      <c r="B38" s="5"/>
      <c r="C38" s="24"/>
      <c r="D38" s="6"/>
      <c r="E38" s="7"/>
      <c r="F38" s="24"/>
      <c r="G38" s="24"/>
      <c r="H38" s="24"/>
      <c r="I38" s="24"/>
      <c r="J38" s="5"/>
    </row>
    <row r="39" spans="1:10" ht="12.75" customHeight="1" x14ac:dyDescent="0.25">
      <c r="A39" s="6">
        <v>517</v>
      </c>
      <c r="B39" s="5" t="s">
        <v>267</v>
      </c>
      <c r="C39" s="24">
        <f t="shared" si="1"/>
        <v>309.83199999999999</v>
      </c>
      <c r="D39" s="6" t="s">
        <v>1</v>
      </c>
      <c r="E39" s="7" t="s">
        <v>268</v>
      </c>
      <c r="F39" s="24"/>
      <c r="G39" s="24"/>
      <c r="H39" s="24">
        <f>C479</f>
        <v>309.83199999999999</v>
      </c>
      <c r="I39" s="24"/>
      <c r="J39" s="5" t="s">
        <v>289</v>
      </c>
    </row>
    <row r="40" spans="1:10" ht="12.75" customHeight="1" x14ac:dyDescent="0.25">
      <c r="A40" s="6">
        <v>517</v>
      </c>
      <c r="B40" s="5" t="s">
        <v>245</v>
      </c>
      <c r="C40" s="24">
        <f t="shared" si="1"/>
        <v>96</v>
      </c>
      <c r="D40" s="6" t="s">
        <v>1</v>
      </c>
      <c r="E40" s="7" t="s">
        <v>246</v>
      </c>
      <c r="F40" s="24">
        <f>C486</f>
        <v>96</v>
      </c>
      <c r="G40" s="24"/>
      <c r="H40" s="24"/>
      <c r="I40" s="24"/>
      <c r="J40" s="5" t="s">
        <v>284</v>
      </c>
    </row>
    <row r="41" spans="1:10" ht="12.75" customHeight="1" x14ac:dyDescent="0.25">
      <c r="A41" s="6"/>
      <c r="B41" s="5"/>
      <c r="C41" s="24"/>
      <c r="D41" s="6"/>
      <c r="E41" s="7"/>
      <c r="F41" s="24"/>
      <c r="G41" s="24"/>
      <c r="H41" s="24"/>
      <c r="I41" s="24"/>
      <c r="J41" s="5"/>
    </row>
    <row r="42" spans="1:10" ht="12.75" customHeight="1" x14ac:dyDescent="0.25">
      <c r="A42" s="6">
        <v>518</v>
      </c>
      <c r="B42" s="5" t="s">
        <v>59</v>
      </c>
      <c r="C42" s="24">
        <f t="shared" si="1"/>
        <v>223.55203703703702</v>
      </c>
      <c r="D42" s="6" t="s">
        <v>25</v>
      </c>
      <c r="E42" s="7" t="s">
        <v>60</v>
      </c>
      <c r="F42" s="24">
        <f>C499</f>
        <v>223.55203703703702</v>
      </c>
      <c r="G42" s="24"/>
      <c r="H42" s="24"/>
      <c r="I42" s="24"/>
      <c r="J42" s="5"/>
    </row>
    <row r="43" spans="1:10" ht="12.75" customHeight="1" x14ac:dyDescent="0.25">
      <c r="A43" s="6">
        <v>518</v>
      </c>
      <c r="B43" s="5" t="s">
        <v>61</v>
      </c>
      <c r="C43" s="24">
        <f t="shared" si="1"/>
        <v>215</v>
      </c>
      <c r="D43" s="6" t="s">
        <v>1</v>
      </c>
      <c r="E43" s="7" t="s">
        <v>63</v>
      </c>
      <c r="F43" s="24">
        <f>C505</f>
        <v>215</v>
      </c>
      <c r="G43" s="24"/>
      <c r="H43" s="24"/>
      <c r="I43" s="24"/>
      <c r="J43" s="5"/>
    </row>
    <row r="44" spans="1:10" ht="12.75" customHeight="1" x14ac:dyDescent="0.25">
      <c r="A44" s="6">
        <v>518</v>
      </c>
      <c r="B44" s="5" t="s">
        <v>62</v>
      </c>
      <c r="C44" s="24">
        <f t="shared" si="1"/>
        <v>78</v>
      </c>
      <c r="D44" s="6" t="s">
        <v>1</v>
      </c>
      <c r="E44" s="7" t="s">
        <v>64</v>
      </c>
      <c r="F44" s="24">
        <f>C509</f>
        <v>78</v>
      </c>
      <c r="G44" s="24"/>
      <c r="H44" s="24"/>
      <c r="I44" s="24"/>
      <c r="J44" s="5"/>
    </row>
    <row r="45" spans="1:10" ht="12.75" customHeight="1" x14ac:dyDescent="0.25">
      <c r="A45" s="6"/>
      <c r="B45" s="5"/>
      <c r="C45" s="24"/>
      <c r="D45" s="6"/>
      <c r="E45" s="7"/>
      <c r="F45" s="24"/>
      <c r="G45" s="24"/>
      <c r="H45" s="24"/>
      <c r="I45" s="24"/>
      <c r="J45" s="5"/>
    </row>
    <row r="46" spans="1:10" ht="12.75" customHeight="1" x14ac:dyDescent="0.25">
      <c r="A46" s="6">
        <v>523</v>
      </c>
      <c r="B46" s="5" t="s">
        <v>18</v>
      </c>
      <c r="C46" s="24">
        <f t="shared" si="1"/>
        <v>2</v>
      </c>
      <c r="D46" s="6" t="s">
        <v>31</v>
      </c>
      <c r="E46" s="7" t="s">
        <v>66</v>
      </c>
      <c r="F46" s="24">
        <f>C513</f>
        <v>2</v>
      </c>
      <c r="G46" s="24"/>
      <c r="H46" s="24"/>
      <c r="I46" s="24"/>
      <c r="J46" s="5"/>
    </row>
    <row r="47" spans="1:10" ht="12.75" customHeight="1" x14ac:dyDescent="0.25">
      <c r="A47" s="6"/>
      <c r="B47" s="5"/>
      <c r="C47" s="24"/>
      <c r="D47" s="6"/>
      <c r="E47" s="7"/>
      <c r="F47" s="24"/>
      <c r="G47" s="24"/>
      <c r="H47" s="24"/>
      <c r="I47" s="24"/>
      <c r="J47" s="5"/>
    </row>
    <row r="48" spans="1:10" ht="12.75" customHeight="1" x14ac:dyDescent="0.25">
      <c r="A48" s="6">
        <v>526</v>
      </c>
      <c r="B48" s="5" t="s">
        <v>108</v>
      </c>
      <c r="C48" s="24">
        <f t="shared" si="1"/>
        <v>57.822222222222223</v>
      </c>
      <c r="D48" s="6" t="s">
        <v>21</v>
      </c>
      <c r="E48" s="7" t="s">
        <v>109</v>
      </c>
      <c r="F48" s="24"/>
      <c r="G48" s="24"/>
      <c r="H48" s="24"/>
      <c r="I48" s="24">
        <f>C520</f>
        <v>57.822222222222223</v>
      </c>
      <c r="J48" s="5"/>
    </row>
    <row r="49" spans="1:10" ht="12.75" customHeight="1" x14ac:dyDescent="0.25">
      <c r="A49" s="6">
        <v>526</v>
      </c>
      <c r="B49" s="5" t="s">
        <v>227</v>
      </c>
      <c r="C49" s="24">
        <f t="shared" si="1"/>
        <v>127.77766666666668</v>
      </c>
      <c r="D49" s="6" t="s">
        <v>21</v>
      </c>
      <c r="E49" s="7" t="s">
        <v>228</v>
      </c>
      <c r="F49" s="24"/>
      <c r="G49" s="24"/>
      <c r="H49" s="24"/>
      <c r="I49" s="24">
        <f>C528</f>
        <v>127.77766666666668</v>
      </c>
      <c r="J49" s="5" t="s">
        <v>285</v>
      </c>
    </row>
    <row r="50" spans="1:10" ht="12.75" customHeight="1" x14ac:dyDescent="0.25">
      <c r="A50" s="6">
        <v>526</v>
      </c>
      <c r="B50" s="5" t="s">
        <v>67</v>
      </c>
      <c r="C50" s="24">
        <f t="shared" si="1"/>
        <v>57.8</v>
      </c>
      <c r="D50" s="6" t="s">
        <v>1</v>
      </c>
      <c r="E50" s="7" t="s">
        <v>68</v>
      </c>
      <c r="F50" s="24"/>
      <c r="G50" s="24"/>
      <c r="H50" s="24"/>
      <c r="I50" s="24">
        <f>C534</f>
        <v>57.8</v>
      </c>
      <c r="J50" s="5"/>
    </row>
    <row r="51" spans="1:10" ht="12.75" customHeight="1" x14ac:dyDescent="0.25">
      <c r="A51" s="6"/>
      <c r="B51" s="5"/>
      <c r="C51" s="24"/>
      <c r="D51" s="6"/>
      <c r="E51" s="7"/>
      <c r="F51" s="24"/>
      <c r="G51" s="24"/>
      <c r="H51" s="24"/>
      <c r="I51" s="24"/>
      <c r="J51" s="5"/>
    </row>
    <row r="52" spans="1:10" ht="12.75" customHeight="1" x14ac:dyDescent="0.25">
      <c r="A52" s="6" t="s">
        <v>238</v>
      </c>
      <c r="B52" s="87" t="s">
        <v>239</v>
      </c>
      <c r="C52" s="6" t="s">
        <v>46</v>
      </c>
      <c r="D52" s="6"/>
      <c r="E52" s="7" t="s">
        <v>240</v>
      </c>
      <c r="F52" s="24"/>
      <c r="G52" s="24"/>
      <c r="H52" s="24"/>
      <c r="I52" s="24"/>
      <c r="J52" s="5" t="s">
        <v>286</v>
      </c>
    </row>
    <row r="53" spans="1:10" ht="12.75" customHeight="1" x14ac:dyDescent="0.25">
      <c r="A53" s="6" t="s">
        <v>238</v>
      </c>
      <c r="B53" s="87" t="s">
        <v>239</v>
      </c>
      <c r="C53" s="6" t="s">
        <v>46</v>
      </c>
      <c r="D53" s="6"/>
      <c r="E53" s="7" t="s">
        <v>241</v>
      </c>
      <c r="F53" s="24"/>
      <c r="G53" s="24"/>
      <c r="H53" s="24"/>
      <c r="I53" s="24"/>
      <c r="J53" s="5" t="s">
        <v>286</v>
      </c>
    </row>
    <row r="54" spans="1:10" ht="12.75" customHeight="1" x14ac:dyDescent="0.25">
      <c r="A54" s="6" t="s">
        <v>238</v>
      </c>
      <c r="B54" s="87" t="s">
        <v>290</v>
      </c>
      <c r="C54" s="24">
        <f t="shared" si="1"/>
        <v>2</v>
      </c>
      <c r="D54" s="6" t="s">
        <v>31</v>
      </c>
      <c r="E54" s="7" t="s">
        <v>291</v>
      </c>
      <c r="F54" s="24"/>
      <c r="G54" s="24"/>
      <c r="H54" s="24"/>
      <c r="I54" s="24">
        <f>C537</f>
        <v>2</v>
      </c>
      <c r="J54" s="5" t="s">
        <v>292</v>
      </c>
    </row>
    <row r="55" spans="1:10" ht="12.75" customHeight="1" x14ac:dyDescent="0.25">
      <c r="A55" s="6" t="s">
        <v>238</v>
      </c>
      <c r="B55" s="87" t="s">
        <v>249</v>
      </c>
      <c r="C55" s="24">
        <f t="shared" si="1"/>
        <v>597.75164231120004</v>
      </c>
      <c r="D55" s="6" t="s">
        <v>23</v>
      </c>
      <c r="E55" s="7" t="s">
        <v>250</v>
      </c>
      <c r="F55" s="24"/>
      <c r="G55" s="24"/>
      <c r="H55" s="24">
        <f>C547</f>
        <v>597.75164231120004</v>
      </c>
      <c r="I55" s="24"/>
      <c r="J55" s="5" t="s">
        <v>287</v>
      </c>
    </row>
    <row r="56" spans="1:10" ht="12.75" customHeight="1" x14ac:dyDescent="0.25">
      <c r="A56" s="6"/>
      <c r="B56" s="5"/>
      <c r="C56" s="24"/>
      <c r="D56" s="6"/>
      <c r="E56" s="7"/>
      <c r="F56" s="24"/>
      <c r="G56" s="24"/>
      <c r="H56" s="24"/>
      <c r="I56" s="24"/>
      <c r="J56" s="5"/>
    </row>
    <row r="57" spans="1:10" ht="12.75" customHeight="1" x14ac:dyDescent="0.25">
      <c r="A57" s="6">
        <v>601</v>
      </c>
      <c r="B57" s="5" t="s">
        <v>18</v>
      </c>
      <c r="C57" s="24">
        <f t="shared" si="1"/>
        <v>544.44799999999987</v>
      </c>
      <c r="D57" s="6" t="s">
        <v>21</v>
      </c>
      <c r="E57" s="7" t="s">
        <v>69</v>
      </c>
      <c r="F57" s="24"/>
      <c r="G57" s="24"/>
      <c r="H57" s="24"/>
      <c r="I57" s="24">
        <f>C560</f>
        <v>544.44799999999987</v>
      </c>
      <c r="J57" s="5"/>
    </row>
    <row r="58" spans="1:10" ht="12.75" customHeight="1" x14ac:dyDescent="0.25">
      <c r="A58" s="6"/>
      <c r="B58" s="5"/>
      <c r="C58" s="24"/>
      <c r="D58" s="6"/>
      <c r="E58" s="7"/>
      <c r="F58" s="24"/>
      <c r="G58" s="24"/>
      <c r="H58" s="24"/>
      <c r="I58" s="24"/>
      <c r="J58" s="5"/>
    </row>
    <row r="59" spans="1:10" s="22" customFormat="1" ht="12.75" customHeight="1" x14ac:dyDescent="0.25">
      <c r="A59" s="6">
        <v>607</v>
      </c>
      <c r="B59" s="5" t="s">
        <v>247</v>
      </c>
      <c r="C59" s="24">
        <f t="shared" ref="C59" si="5">SUM(F59:I59)</f>
        <v>301</v>
      </c>
      <c r="D59" s="6" t="s">
        <v>1</v>
      </c>
      <c r="E59" s="7" t="s">
        <v>248</v>
      </c>
      <c r="F59" s="21"/>
      <c r="G59" s="21"/>
      <c r="H59" s="24">
        <f>C565</f>
        <v>298</v>
      </c>
      <c r="I59" s="24">
        <v>3</v>
      </c>
      <c r="J59" s="5" t="s">
        <v>288</v>
      </c>
    </row>
    <row r="60" spans="1:10" s="22" customFormat="1" ht="12.75" customHeight="1" x14ac:dyDescent="0.25">
      <c r="A60" s="6"/>
      <c r="B60" s="5"/>
      <c r="C60" s="24"/>
      <c r="D60" s="6"/>
      <c r="E60" s="7"/>
      <c r="F60" s="21"/>
      <c r="G60" s="21"/>
      <c r="H60" s="24"/>
      <c r="I60" s="24"/>
      <c r="J60" s="91"/>
    </row>
    <row r="61" spans="1:10" s="22" customFormat="1" ht="12.75" customHeight="1" x14ac:dyDescent="0.25">
      <c r="A61" s="6">
        <v>625</v>
      </c>
      <c r="B61" s="5" t="s">
        <v>243</v>
      </c>
      <c r="C61" s="24">
        <f t="shared" ref="C61" si="6">SUM(F61:I61)</f>
        <v>1</v>
      </c>
      <c r="D61" s="6" t="s">
        <v>31</v>
      </c>
      <c r="E61" s="7" t="s">
        <v>244</v>
      </c>
      <c r="F61" s="21"/>
      <c r="G61" s="21"/>
      <c r="H61" s="24"/>
      <c r="I61" s="24">
        <f>C569</f>
        <v>1</v>
      </c>
      <c r="J61" s="91"/>
    </row>
    <row r="62" spans="1:10" s="22" customFormat="1" ht="12.75" customHeight="1" x14ac:dyDescent="0.25">
      <c r="A62" s="8"/>
      <c r="B62" s="9"/>
      <c r="C62" s="10"/>
      <c r="D62" s="8"/>
      <c r="E62" s="1"/>
      <c r="F62" s="88"/>
      <c r="G62" s="88"/>
      <c r="H62" s="88"/>
      <c r="I62" s="88"/>
    </row>
    <row r="63" spans="1:10" ht="12.75" customHeight="1" x14ac:dyDescent="0.25">
      <c r="A63" s="8"/>
      <c r="B63" s="9"/>
      <c r="C63" s="10"/>
      <c r="D63" s="8"/>
      <c r="F63" s="10"/>
      <c r="G63" s="10"/>
      <c r="H63" s="10"/>
      <c r="I63" s="10"/>
    </row>
    <row r="64" spans="1:10" ht="24.75" customHeight="1" x14ac:dyDescent="0.25">
      <c r="A64" s="11">
        <f>A5</f>
        <v>202</v>
      </c>
      <c r="B64" s="11">
        <f>B5</f>
        <v>11002</v>
      </c>
      <c r="C64" s="12" t="str">
        <f>C5</f>
        <v>LUMP</v>
      </c>
      <c r="D64" s="11">
        <f>D5</f>
        <v>0</v>
      </c>
      <c r="E64" s="13" t="str">
        <f>E5</f>
        <v>STRUCTURE REMOVED, OVER 20 FOOT SPAN</v>
      </c>
      <c r="F64" s="14"/>
      <c r="G64" s="14"/>
      <c r="H64" s="15"/>
      <c r="I64" s="16"/>
    </row>
    <row r="65" spans="1:9" ht="24.75" customHeight="1" x14ac:dyDescent="0.25">
      <c r="A65" s="14"/>
      <c r="B65" s="14"/>
      <c r="C65" s="17"/>
      <c r="D65" s="14"/>
      <c r="E65" s="15"/>
      <c r="F65" s="14"/>
      <c r="G65" s="14"/>
      <c r="H65" s="15"/>
      <c r="I65" s="16"/>
    </row>
    <row r="66" spans="1:9" ht="24.75" customHeight="1" x14ac:dyDescent="0.25">
      <c r="A66" s="14"/>
      <c r="B66" s="14"/>
      <c r="C66" s="17">
        <v>1</v>
      </c>
      <c r="D66" s="14" t="s">
        <v>5</v>
      </c>
      <c r="E66" s="15" t="s">
        <v>31</v>
      </c>
      <c r="F66" s="23"/>
      <c r="G66" s="14"/>
      <c r="H66" s="15"/>
      <c r="I66" s="16"/>
    </row>
    <row r="67" spans="1:9" ht="24.75" customHeight="1" x14ac:dyDescent="0.25">
      <c r="A67" s="14"/>
      <c r="B67" s="14"/>
      <c r="C67" s="17"/>
      <c r="D67" s="14"/>
      <c r="E67" s="15"/>
      <c r="F67" s="14"/>
      <c r="G67" s="14"/>
      <c r="H67" s="15"/>
      <c r="I67" s="16"/>
    </row>
    <row r="68" spans="1:9" ht="24.75" customHeight="1" x14ac:dyDescent="0.25">
      <c r="A68" s="11">
        <f>A6</f>
        <v>202</v>
      </c>
      <c r="B68" s="11" t="str">
        <f>B6</f>
        <v>23500</v>
      </c>
      <c r="C68" s="12">
        <f>C6</f>
        <v>322.66666666666669</v>
      </c>
      <c r="D68" s="11" t="str">
        <f>D6</f>
        <v>SQ YD</v>
      </c>
      <c r="E68" s="13" t="str">
        <f>E6</f>
        <v>WEARING COURSE REMOVED</v>
      </c>
      <c r="F68" s="16"/>
      <c r="G68" s="27"/>
      <c r="H68" s="26"/>
    </row>
    <row r="69" spans="1:9" ht="24.75" customHeight="1" x14ac:dyDescent="0.25">
      <c r="A69" s="14"/>
      <c r="B69" s="14"/>
      <c r="C69" s="17"/>
      <c r="D69" s="14"/>
      <c r="E69" s="15"/>
      <c r="F69" s="14"/>
      <c r="G69" s="14"/>
      <c r="H69" s="15"/>
      <c r="I69" s="16"/>
    </row>
    <row r="70" spans="1:9" ht="24.75" customHeight="1" x14ac:dyDescent="0.25">
      <c r="A70" s="18"/>
      <c r="B70" s="18"/>
      <c r="C70" s="70">
        <v>121</v>
      </c>
      <c r="D70" s="8" t="s">
        <v>1</v>
      </c>
      <c r="E70" s="18" t="s">
        <v>34</v>
      </c>
      <c r="F70" s="16"/>
      <c r="G70" s="27"/>
      <c r="H70" s="26"/>
    </row>
    <row r="71" spans="1:9" ht="24.75" customHeight="1" x14ac:dyDescent="0.25">
      <c r="A71" s="8"/>
      <c r="B71" s="8"/>
      <c r="C71" s="70">
        <v>24</v>
      </c>
      <c r="D71" s="8" t="s">
        <v>1</v>
      </c>
      <c r="E71" s="18" t="s">
        <v>29</v>
      </c>
      <c r="F71" s="16"/>
      <c r="G71" s="27"/>
      <c r="H71" s="26"/>
    </row>
    <row r="72" spans="1:9" ht="24.75" customHeight="1" x14ac:dyDescent="0.25">
      <c r="A72" s="8"/>
      <c r="B72" s="8"/>
      <c r="C72" s="20">
        <f>C70*C71</f>
        <v>2904</v>
      </c>
      <c r="D72" s="8" t="s">
        <v>6</v>
      </c>
      <c r="E72" s="18"/>
      <c r="F72" s="16"/>
      <c r="G72" s="27"/>
      <c r="H72" s="26"/>
    </row>
    <row r="73" spans="1:9" ht="24.75" customHeight="1" x14ac:dyDescent="0.25">
      <c r="A73" s="8"/>
      <c r="B73" s="8"/>
      <c r="C73" s="17">
        <f>C72/9</f>
        <v>322.66666666666669</v>
      </c>
      <c r="D73" s="14" t="s">
        <v>7</v>
      </c>
      <c r="E73" s="18"/>
      <c r="G73" s="27"/>
      <c r="H73" s="26"/>
      <c r="I73" s="19"/>
    </row>
    <row r="74" spans="1:9" ht="24.75" customHeight="1" x14ac:dyDescent="0.25">
      <c r="A74" s="18"/>
      <c r="B74" s="18"/>
      <c r="C74" s="17"/>
      <c r="D74" s="8"/>
      <c r="G74" s="27"/>
      <c r="H74" s="26"/>
      <c r="I74" s="19"/>
    </row>
    <row r="75" spans="1:9" ht="24.75" customHeight="1" x14ac:dyDescent="0.25">
      <c r="A75" s="11">
        <f>A8</f>
        <v>503</v>
      </c>
      <c r="B75" s="11" t="str">
        <f>B8</f>
        <v>11100</v>
      </c>
      <c r="C75" s="12" t="str">
        <f>C8</f>
        <v>LUMP</v>
      </c>
      <c r="D75" s="11">
        <f>D8</f>
        <v>0</v>
      </c>
      <c r="E75" s="13" t="str">
        <f>E8</f>
        <v>COFFERDAMS AND EXCAVATION BRACING</v>
      </c>
      <c r="G75" s="28"/>
      <c r="H75" s="29"/>
      <c r="I75" s="29"/>
    </row>
    <row r="76" spans="1:9" ht="24.75" customHeight="1" x14ac:dyDescent="0.25">
      <c r="A76" s="14"/>
      <c r="B76" s="14"/>
      <c r="C76" s="17"/>
      <c r="D76" s="14"/>
      <c r="E76" s="15"/>
      <c r="G76" s="28"/>
      <c r="H76" s="29"/>
      <c r="I76" s="29"/>
    </row>
    <row r="77" spans="1:9" ht="24.75" customHeight="1" x14ac:dyDescent="0.25">
      <c r="A77" s="8"/>
      <c r="B77" s="8"/>
      <c r="C77" s="36">
        <v>1</v>
      </c>
      <c r="D77" s="14" t="s">
        <v>5</v>
      </c>
      <c r="E77" s="15" t="s">
        <v>31</v>
      </c>
      <c r="G77" s="28"/>
      <c r="H77" s="29"/>
      <c r="I77" s="29"/>
    </row>
    <row r="78" spans="1:9" ht="24.75" customHeight="1" x14ac:dyDescent="0.25">
      <c r="A78" s="18"/>
      <c r="B78" s="18"/>
      <c r="C78" s="17"/>
      <c r="D78" s="8"/>
      <c r="H78" s="16"/>
      <c r="I78" s="19"/>
    </row>
    <row r="79" spans="1:9" ht="24.75" customHeight="1" x14ac:dyDescent="0.25">
      <c r="A79" s="11">
        <f>A9</f>
        <v>503</v>
      </c>
      <c r="B79" s="11" t="str">
        <f>B9</f>
        <v>21300</v>
      </c>
      <c r="C79" s="12" t="str">
        <f>C9</f>
        <v>LUMP</v>
      </c>
      <c r="D79" s="11">
        <f>D9</f>
        <v>0</v>
      </c>
      <c r="E79" s="13" t="str">
        <f>E9</f>
        <v>UNCLASSIFIED EXCAVATION</v>
      </c>
      <c r="H79" s="16"/>
      <c r="I79" s="19"/>
    </row>
    <row r="80" spans="1:9" ht="24.75" customHeight="1" x14ac:dyDescent="0.25">
      <c r="A80" s="14"/>
      <c r="B80" s="14"/>
      <c r="C80" s="17"/>
      <c r="D80" s="14"/>
      <c r="E80" s="15"/>
      <c r="H80" s="16"/>
      <c r="I80" s="19"/>
    </row>
    <row r="81" spans="1:9" ht="24.75" customHeight="1" x14ac:dyDescent="0.25">
      <c r="A81" s="18"/>
      <c r="B81" s="18"/>
      <c r="C81" s="36">
        <v>1</v>
      </c>
      <c r="D81" s="14" t="s">
        <v>5</v>
      </c>
      <c r="E81" s="15" t="s">
        <v>31</v>
      </c>
      <c r="H81" s="16"/>
      <c r="I81" s="19"/>
    </row>
    <row r="82" spans="1:9" ht="24.75" customHeight="1" x14ac:dyDescent="0.25">
      <c r="A82" s="18"/>
      <c r="B82" s="18"/>
      <c r="C82" s="20"/>
      <c r="D82" s="8"/>
      <c r="H82" s="16"/>
      <c r="I82" s="19"/>
    </row>
    <row r="83" spans="1:9" ht="24.75" customHeight="1" x14ac:dyDescent="0.25">
      <c r="A83" s="11">
        <f>A11</f>
        <v>505</v>
      </c>
      <c r="B83" s="11">
        <f>B11</f>
        <v>11100</v>
      </c>
      <c r="C83" s="12" t="str">
        <f>C11</f>
        <v>LUMP</v>
      </c>
      <c r="D83" s="11">
        <f>D11</f>
        <v>0</v>
      </c>
      <c r="E83" s="13" t="str">
        <f>E11</f>
        <v>PILE DRIVING EQUIPMENT MOBILIZATION</v>
      </c>
      <c r="H83" s="16"/>
      <c r="I83" s="19"/>
    </row>
    <row r="84" spans="1:9" ht="24.75" customHeight="1" x14ac:dyDescent="0.25">
      <c r="A84" s="14"/>
      <c r="B84" s="14"/>
      <c r="C84" s="17"/>
      <c r="D84" s="14"/>
      <c r="E84" s="15"/>
      <c r="H84" s="16"/>
      <c r="I84" s="19"/>
    </row>
    <row r="85" spans="1:9" ht="24.75" customHeight="1" x14ac:dyDescent="0.25">
      <c r="A85" s="14"/>
      <c r="B85" s="14"/>
      <c r="C85" s="36">
        <v>1</v>
      </c>
      <c r="D85" s="14" t="s">
        <v>5</v>
      </c>
      <c r="E85" s="15" t="s">
        <v>31</v>
      </c>
      <c r="H85" s="16"/>
      <c r="I85" s="19"/>
    </row>
    <row r="86" spans="1:9" ht="24.75" customHeight="1" x14ac:dyDescent="0.25">
      <c r="A86" s="14"/>
      <c r="B86" s="14"/>
      <c r="C86" s="36"/>
      <c r="D86" s="14"/>
      <c r="E86" s="15"/>
      <c r="H86" s="16"/>
      <c r="I86" s="19"/>
    </row>
    <row r="87" spans="1:9" ht="24.75" customHeight="1" x14ac:dyDescent="0.25">
      <c r="A87" s="11">
        <f>A13</f>
        <v>507</v>
      </c>
      <c r="B87" s="11" t="str">
        <f>B13</f>
        <v>00600</v>
      </c>
      <c r="C87" s="11">
        <f>C13</f>
        <v>3790</v>
      </c>
      <c r="D87" s="11" t="str">
        <f>D13</f>
        <v>FT</v>
      </c>
      <c r="E87" s="13" t="str">
        <f>E13</f>
        <v>14" CAST-IN-PLACE REINFORCED CONCRETE PILES, DRIVEN</v>
      </c>
      <c r="H87" s="16"/>
      <c r="I87" s="19"/>
    </row>
    <row r="88" spans="1:9" ht="24.75" customHeight="1" x14ac:dyDescent="0.25">
      <c r="A88" s="14"/>
      <c r="B88" s="14"/>
      <c r="C88" s="17"/>
      <c r="D88" s="14"/>
      <c r="E88" s="15"/>
      <c r="H88" s="16"/>
      <c r="I88" s="19"/>
    </row>
    <row r="89" spans="1:9" ht="24.75" customHeight="1" x14ac:dyDescent="0.25">
      <c r="A89" s="14"/>
      <c r="B89" s="14"/>
      <c r="C89" s="31">
        <f>C101</f>
        <v>28</v>
      </c>
      <c r="D89" s="31" t="s">
        <v>31</v>
      </c>
      <c r="E89" s="32" t="s">
        <v>70</v>
      </c>
      <c r="H89" s="16"/>
      <c r="I89" s="19"/>
    </row>
    <row r="90" spans="1:9" ht="24.75" customHeight="1" x14ac:dyDescent="0.25">
      <c r="A90" s="14"/>
      <c r="B90" s="14"/>
      <c r="C90" s="38">
        <v>30</v>
      </c>
      <c r="D90" s="31" t="s">
        <v>1</v>
      </c>
      <c r="E90" s="32" t="s">
        <v>71</v>
      </c>
      <c r="H90" s="16"/>
      <c r="I90" s="19"/>
    </row>
    <row r="91" spans="1:9" ht="24.75" customHeight="1" x14ac:dyDescent="0.25">
      <c r="A91" s="14"/>
      <c r="B91" s="14"/>
      <c r="C91" s="31">
        <f>C103</f>
        <v>36</v>
      </c>
      <c r="D91" s="31" t="s">
        <v>31</v>
      </c>
      <c r="E91" s="32" t="s">
        <v>72</v>
      </c>
      <c r="H91" s="16"/>
      <c r="I91" s="19"/>
    </row>
    <row r="92" spans="1:9" ht="24.75" customHeight="1" x14ac:dyDescent="0.25">
      <c r="A92" s="14"/>
      <c r="B92" s="14"/>
      <c r="C92" s="38">
        <v>45</v>
      </c>
      <c r="D92" s="31" t="s">
        <v>1</v>
      </c>
      <c r="E92" s="32" t="s">
        <v>71</v>
      </c>
      <c r="H92" s="16"/>
      <c r="I92" s="19"/>
    </row>
    <row r="93" spans="1:9" ht="24.75" customHeight="1" x14ac:dyDescent="0.25">
      <c r="A93" s="14"/>
      <c r="B93" s="14"/>
      <c r="C93" s="31">
        <f>C105</f>
        <v>14</v>
      </c>
      <c r="D93" s="31" t="s">
        <v>31</v>
      </c>
      <c r="E93" s="32" t="s">
        <v>113</v>
      </c>
      <c r="H93" s="16"/>
      <c r="I93" s="19"/>
    </row>
    <row r="94" spans="1:9" ht="24.75" customHeight="1" x14ac:dyDescent="0.25">
      <c r="A94" s="14"/>
      <c r="B94" s="14"/>
      <c r="C94" s="38">
        <v>45</v>
      </c>
      <c r="D94" s="31" t="s">
        <v>1</v>
      </c>
      <c r="E94" s="32" t="s">
        <v>71</v>
      </c>
      <c r="H94" s="16"/>
      <c r="I94" s="19"/>
    </row>
    <row r="95" spans="1:9" ht="24.75" customHeight="1" x14ac:dyDescent="0.25">
      <c r="A95" s="14"/>
      <c r="B95" s="14"/>
      <c r="C95" s="31">
        <f>C107</f>
        <v>14</v>
      </c>
      <c r="D95" s="31" t="s">
        <v>31</v>
      </c>
      <c r="E95" s="32" t="s">
        <v>114</v>
      </c>
      <c r="H95" s="16"/>
      <c r="I95" s="19"/>
    </row>
    <row r="96" spans="1:9" ht="24.75" customHeight="1" x14ac:dyDescent="0.25">
      <c r="A96" s="14"/>
      <c r="B96" s="14"/>
      <c r="C96" s="38">
        <v>50</v>
      </c>
      <c r="D96" s="31" t="s">
        <v>1</v>
      </c>
      <c r="E96" s="32" t="s">
        <v>71</v>
      </c>
      <c r="H96" s="16"/>
      <c r="I96" s="19"/>
    </row>
    <row r="97" spans="1:9" ht="24.75" customHeight="1" x14ac:dyDescent="0.25">
      <c r="A97" s="14"/>
      <c r="B97" s="14"/>
      <c r="C97" s="34">
        <f>C89*C90+C91*C92+C93*C94+C95*C96</f>
        <v>3790</v>
      </c>
      <c r="D97" s="30" t="s">
        <v>1</v>
      </c>
      <c r="E97" s="33" t="s">
        <v>73</v>
      </c>
      <c r="H97" s="16"/>
      <c r="I97" s="19"/>
    </row>
    <row r="98" spans="1:9" ht="24.75" customHeight="1" x14ac:dyDescent="0.25">
      <c r="A98" s="14"/>
      <c r="B98" s="14"/>
      <c r="C98" s="34"/>
      <c r="D98" s="30"/>
      <c r="E98" s="33"/>
      <c r="H98" s="16"/>
      <c r="I98" s="19"/>
    </row>
    <row r="99" spans="1:9" ht="24.75" customHeight="1" x14ac:dyDescent="0.25">
      <c r="A99" s="11">
        <f>A14</f>
        <v>507</v>
      </c>
      <c r="B99" s="11" t="str">
        <f>B14</f>
        <v>00650</v>
      </c>
      <c r="C99" s="11">
        <f>C14</f>
        <v>4250</v>
      </c>
      <c r="D99" s="11" t="str">
        <f>D14</f>
        <v>FT</v>
      </c>
      <c r="E99" s="13" t="str">
        <f>E14</f>
        <v>14" CAST-IN-PLACE REINFORCED CONCRETE PILES, FURNISHED</v>
      </c>
      <c r="H99" s="16"/>
      <c r="I99" s="19"/>
    </row>
    <row r="100" spans="1:9" ht="24.75" customHeight="1" x14ac:dyDescent="0.25">
      <c r="A100" s="14"/>
      <c r="B100" s="14"/>
      <c r="C100" s="17"/>
      <c r="D100" s="14"/>
      <c r="E100" s="15"/>
      <c r="H100" s="16"/>
      <c r="I100" s="19"/>
    </row>
    <row r="101" spans="1:9" ht="24.75" customHeight="1" x14ac:dyDescent="0.25">
      <c r="A101" s="14"/>
      <c r="B101" s="14"/>
      <c r="C101" s="38">
        <v>28</v>
      </c>
      <c r="D101" s="31" t="s">
        <v>31</v>
      </c>
      <c r="E101" s="32" t="s">
        <v>70</v>
      </c>
      <c r="H101" s="16"/>
      <c r="I101" s="19"/>
    </row>
    <row r="102" spans="1:9" ht="24.75" customHeight="1" x14ac:dyDescent="0.25">
      <c r="A102" s="14"/>
      <c r="B102" s="14"/>
      <c r="C102" s="31">
        <f>C90+5</f>
        <v>35</v>
      </c>
      <c r="D102" s="31" t="s">
        <v>1</v>
      </c>
      <c r="E102" s="32" t="s">
        <v>71</v>
      </c>
      <c r="H102" s="16"/>
      <c r="I102" s="19"/>
    </row>
    <row r="103" spans="1:9" ht="24.75" customHeight="1" x14ac:dyDescent="0.25">
      <c r="A103" s="14"/>
      <c r="B103" s="14"/>
      <c r="C103" s="38">
        <v>36</v>
      </c>
      <c r="D103" s="31" t="s">
        <v>31</v>
      </c>
      <c r="E103" s="32" t="s">
        <v>72</v>
      </c>
      <c r="H103" s="16"/>
      <c r="I103" s="19"/>
    </row>
    <row r="104" spans="1:9" ht="24.75" customHeight="1" x14ac:dyDescent="0.25">
      <c r="A104" s="14"/>
      <c r="B104" s="14"/>
      <c r="C104" s="31">
        <f>C92+5</f>
        <v>50</v>
      </c>
      <c r="D104" s="31" t="s">
        <v>1</v>
      </c>
      <c r="E104" s="32" t="s">
        <v>71</v>
      </c>
      <c r="H104" s="16"/>
      <c r="I104" s="19"/>
    </row>
    <row r="105" spans="1:9" ht="24.75" customHeight="1" x14ac:dyDescent="0.25">
      <c r="A105" s="14"/>
      <c r="B105" s="14"/>
      <c r="C105" s="38">
        <v>14</v>
      </c>
      <c r="D105" s="31" t="s">
        <v>31</v>
      </c>
      <c r="E105" s="32" t="s">
        <v>113</v>
      </c>
      <c r="H105" s="16"/>
      <c r="I105" s="19"/>
    </row>
    <row r="106" spans="1:9" ht="24.75" customHeight="1" x14ac:dyDescent="0.25">
      <c r="A106" s="14"/>
      <c r="B106" s="14"/>
      <c r="C106" s="31">
        <f>C94+5</f>
        <v>50</v>
      </c>
      <c r="D106" s="31" t="s">
        <v>1</v>
      </c>
      <c r="E106" s="32" t="s">
        <v>71</v>
      </c>
      <c r="H106" s="16"/>
      <c r="I106" s="19"/>
    </row>
    <row r="107" spans="1:9" ht="24.75" customHeight="1" x14ac:dyDescent="0.25">
      <c r="A107" s="14"/>
      <c r="B107" s="14"/>
      <c r="C107" s="38">
        <v>14</v>
      </c>
      <c r="D107" s="31" t="s">
        <v>31</v>
      </c>
      <c r="E107" s="32" t="s">
        <v>114</v>
      </c>
      <c r="H107" s="16"/>
      <c r="I107" s="19"/>
    </row>
    <row r="108" spans="1:9" ht="24.75" customHeight="1" x14ac:dyDescent="0.25">
      <c r="A108" s="14"/>
      <c r="B108" s="14"/>
      <c r="C108" s="31">
        <f>C96+5</f>
        <v>55</v>
      </c>
      <c r="D108" s="31" t="s">
        <v>1</v>
      </c>
      <c r="E108" s="32" t="s">
        <v>71</v>
      </c>
      <c r="H108" s="16"/>
      <c r="I108" s="19"/>
    </row>
    <row r="109" spans="1:9" ht="24.75" customHeight="1" x14ac:dyDescent="0.25">
      <c r="A109" s="14"/>
      <c r="B109" s="14"/>
      <c r="C109" s="34">
        <f>C101*C102+C103*C104+C105*C106+C107*C108</f>
        <v>4250</v>
      </c>
      <c r="D109" s="30" t="s">
        <v>1</v>
      </c>
      <c r="E109" s="33" t="s">
        <v>73</v>
      </c>
      <c r="H109" s="16"/>
      <c r="I109" s="19"/>
    </row>
    <row r="110" spans="1:9" ht="24.75" customHeight="1" x14ac:dyDescent="0.25">
      <c r="A110" s="14"/>
      <c r="B110" s="14"/>
      <c r="C110" s="17"/>
      <c r="D110" s="14"/>
      <c r="E110" s="15"/>
      <c r="H110" s="16"/>
      <c r="I110" s="19"/>
    </row>
    <row r="111" spans="1:9" ht="24.75" customHeight="1" x14ac:dyDescent="0.25">
      <c r="A111" s="11">
        <f>A16</f>
        <v>509</v>
      </c>
      <c r="B111" s="11" t="str">
        <f>B16</f>
        <v>10000</v>
      </c>
      <c r="C111" s="12">
        <f>C16</f>
        <v>161510.49395285797</v>
      </c>
      <c r="D111" s="11" t="str">
        <f>D16</f>
        <v>POUND</v>
      </c>
      <c r="E111" s="13" t="str">
        <f>E16</f>
        <v>EPOXY COATED REINFORCING STEEL</v>
      </c>
      <c r="H111" s="16"/>
      <c r="I111" s="19"/>
    </row>
    <row r="112" spans="1:9" ht="24.75" customHeight="1" x14ac:dyDescent="0.25">
      <c r="A112" s="14"/>
      <c r="B112" s="14"/>
      <c r="C112" s="17"/>
      <c r="D112" s="14"/>
      <c r="E112" s="15"/>
      <c r="H112" s="16"/>
      <c r="I112" s="19"/>
    </row>
    <row r="113" spans="1:9" ht="24.75" customHeight="1" x14ac:dyDescent="0.25">
      <c r="A113" s="30"/>
      <c r="B113" s="30"/>
      <c r="C113" s="34">
        <f>[1]ENTRY!$F$150</f>
        <v>43078.187519633997</v>
      </c>
      <c r="D113" s="30" t="s">
        <v>26</v>
      </c>
      <c r="E113" s="33" t="s">
        <v>37</v>
      </c>
      <c r="H113" s="16"/>
      <c r="I113" s="19"/>
    </row>
    <row r="114" spans="1:9" ht="24.75" customHeight="1" x14ac:dyDescent="0.25">
      <c r="A114" s="30"/>
      <c r="B114" s="30"/>
      <c r="C114" s="34"/>
      <c r="D114" s="30"/>
      <c r="E114" s="33"/>
      <c r="H114" s="16"/>
      <c r="I114" s="19"/>
    </row>
    <row r="115" spans="1:9" ht="24.75" customHeight="1" x14ac:dyDescent="0.25">
      <c r="A115" s="30"/>
      <c r="B115" s="30"/>
      <c r="C115" s="34">
        <f>[1]ENTRY!$F$200</f>
        <v>63370.282612007984</v>
      </c>
      <c r="D115" s="30" t="s">
        <v>26</v>
      </c>
      <c r="E115" s="33" t="s">
        <v>251</v>
      </c>
      <c r="H115" s="16"/>
      <c r="I115" s="19"/>
    </row>
    <row r="116" spans="1:9" ht="24.75" customHeight="1" x14ac:dyDescent="0.25">
      <c r="A116" s="30"/>
      <c r="B116" s="30"/>
      <c r="C116" s="34"/>
      <c r="D116" s="30"/>
      <c r="E116" s="33"/>
      <c r="H116" s="16"/>
      <c r="I116" s="19"/>
    </row>
    <row r="117" spans="1:9" ht="24.75" customHeight="1" x14ac:dyDescent="0.25">
      <c r="A117" s="30"/>
      <c r="B117" s="30"/>
      <c r="C117" s="34">
        <f>[1]ENTRY!$F$232</f>
        <v>55062.023821216004</v>
      </c>
      <c r="D117" s="30" t="s">
        <v>26</v>
      </c>
      <c r="E117" s="33" t="s">
        <v>252</v>
      </c>
      <c r="H117" s="16"/>
      <c r="I117" s="19"/>
    </row>
    <row r="118" spans="1:9" ht="24.75" customHeight="1" x14ac:dyDescent="0.25">
      <c r="A118" s="30"/>
      <c r="B118" s="30"/>
      <c r="C118" s="34"/>
      <c r="D118" s="30"/>
      <c r="E118" s="33"/>
      <c r="H118" s="16"/>
      <c r="I118" s="19"/>
    </row>
    <row r="119" spans="1:9" ht="24.75" customHeight="1" x14ac:dyDescent="0.25">
      <c r="A119" s="11">
        <f>A18</f>
        <v>511</v>
      </c>
      <c r="B119" s="11" t="str">
        <f>B18</f>
        <v>33501</v>
      </c>
      <c r="C119" s="11">
        <f>C18</f>
        <v>4</v>
      </c>
      <c r="D119" s="11" t="str">
        <f>D18</f>
        <v>EACH</v>
      </c>
      <c r="E119" s="13" t="str">
        <f>E18</f>
        <v>SEMI-INTEGRAL DIAPHRAGM GUIDE, AS PER PLAN</v>
      </c>
    </row>
    <row r="120" spans="1:9" ht="24.75" customHeight="1" x14ac:dyDescent="0.25">
      <c r="A120" s="18"/>
      <c r="B120" s="18"/>
      <c r="C120" s="20">
        <v>4</v>
      </c>
      <c r="D120" s="8" t="s">
        <v>31</v>
      </c>
    </row>
    <row r="121" spans="1:9" ht="24.75" customHeight="1" x14ac:dyDescent="0.25">
      <c r="A121" s="18"/>
      <c r="B121" s="18"/>
      <c r="C121" s="20"/>
      <c r="D121" s="8"/>
    </row>
    <row r="122" spans="1:9" ht="24.75" customHeight="1" x14ac:dyDescent="0.25">
      <c r="A122" s="11">
        <f>A19</f>
        <v>511</v>
      </c>
      <c r="B122" s="11" t="str">
        <f>B19</f>
        <v>34446</v>
      </c>
      <c r="C122" s="12">
        <f>C19</f>
        <v>262.5822546838159</v>
      </c>
      <c r="D122" s="11" t="str">
        <f>D19</f>
        <v>CU YD</v>
      </c>
      <c r="E122" s="13" t="str">
        <f>E19</f>
        <v>CLASS QC2 CONCRETE WITH QC/QA, BRIDGE DECK</v>
      </c>
    </row>
    <row r="123" spans="1:9" ht="24.75" customHeight="1" x14ac:dyDescent="0.25">
      <c r="A123" s="14"/>
      <c r="B123" s="14"/>
      <c r="C123" s="17"/>
      <c r="D123" s="14"/>
      <c r="E123" s="15"/>
    </row>
    <row r="124" spans="1:9" ht="24.75" customHeight="1" x14ac:dyDescent="0.25">
      <c r="A124" s="32" t="s">
        <v>40</v>
      </c>
      <c r="B124" s="32"/>
      <c r="C124" s="46">
        <f>155-0.385-0.417</f>
        <v>154.19800000000001</v>
      </c>
      <c r="D124" s="31" t="s">
        <v>1</v>
      </c>
      <c r="E124" s="35" t="s">
        <v>44</v>
      </c>
      <c r="G124" s="1"/>
    </row>
    <row r="125" spans="1:9" ht="24.75" customHeight="1" x14ac:dyDescent="0.25">
      <c r="A125" s="32"/>
      <c r="B125" s="32"/>
      <c r="C125" s="42">
        <v>38.333300000000001</v>
      </c>
      <c r="D125" s="31" t="s">
        <v>1</v>
      </c>
      <c r="E125" s="35" t="s">
        <v>54</v>
      </c>
      <c r="G125" s="1"/>
    </row>
    <row r="126" spans="1:9" ht="24.75" customHeight="1" x14ac:dyDescent="0.25">
      <c r="A126" s="32"/>
      <c r="B126" s="32"/>
      <c r="C126" s="43">
        <f>8.5/12</f>
        <v>0.70833333333333337</v>
      </c>
      <c r="D126" s="31" t="s">
        <v>1</v>
      </c>
      <c r="E126" s="35" t="s">
        <v>55</v>
      </c>
      <c r="F126" s="23"/>
      <c r="G126" s="1"/>
    </row>
    <row r="127" spans="1:9" ht="24.75" customHeight="1" x14ac:dyDescent="0.25">
      <c r="A127" s="32"/>
      <c r="B127" s="32"/>
      <c r="C127" s="34">
        <f>C124*C125*C126</f>
        <v>4186.9003869916678</v>
      </c>
      <c r="D127" s="30" t="s">
        <v>56</v>
      </c>
      <c r="E127" s="45" t="s">
        <v>45</v>
      </c>
      <c r="G127" s="1"/>
    </row>
    <row r="128" spans="1:9" ht="24.75" customHeight="1" x14ac:dyDescent="0.25">
      <c r="A128" s="32"/>
      <c r="B128" s="32"/>
      <c r="C128" s="34"/>
      <c r="D128" s="30"/>
      <c r="E128" s="45"/>
      <c r="F128" s="1"/>
      <c r="G128" s="1"/>
    </row>
    <row r="129" spans="1:16" ht="24.75" customHeight="1" x14ac:dyDescent="0.25">
      <c r="A129" s="32" t="s">
        <v>74</v>
      </c>
      <c r="B129" s="32"/>
      <c r="C129" s="46">
        <f>155.5-0.385-0.417</f>
        <v>154.69800000000001</v>
      </c>
      <c r="D129" s="31" t="s">
        <v>1</v>
      </c>
      <c r="E129" s="35" t="s">
        <v>34</v>
      </c>
      <c r="F129" s="100"/>
      <c r="G129" s="100"/>
      <c r="H129" s="100"/>
      <c r="I129" s="100"/>
      <c r="J129" s="100"/>
      <c r="K129" s="100"/>
    </row>
    <row r="130" spans="1:16" ht="24.75" customHeight="1" x14ac:dyDescent="0.25">
      <c r="A130" s="32"/>
      <c r="C130" s="44">
        <v>7</v>
      </c>
      <c r="D130" s="31" t="s">
        <v>1</v>
      </c>
      <c r="E130" s="35" t="s">
        <v>29</v>
      </c>
      <c r="F130" s="61"/>
      <c r="G130" s="61"/>
      <c r="H130" s="61"/>
      <c r="P130" s="59"/>
    </row>
    <row r="131" spans="1:16" ht="24.75" customHeight="1" x14ac:dyDescent="0.25">
      <c r="A131" s="32"/>
      <c r="C131" s="42">
        <v>0.73</v>
      </c>
      <c r="D131" s="31" t="s">
        <v>1</v>
      </c>
      <c r="E131" s="35" t="s">
        <v>75</v>
      </c>
      <c r="F131" s="62"/>
      <c r="G131" s="63"/>
      <c r="H131" s="63"/>
      <c r="I131" s="26"/>
      <c r="J131" s="63"/>
      <c r="K131" s="26"/>
      <c r="L131" s="26"/>
      <c r="P131" s="59"/>
    </row>
    <row r="132" spans="1:16" ht="24.75" customHeight="1" x14ac:dyDescent="0.25">
      <c r="A132" s="32"/>
      <c r="C132" s="42">
        <v>2</v>
      </c>
      <c r="D132" s="31" t="s">
        <v>31</v>
      </c>
      <c r="E132" s="35" t="s">
        <v>42</v>
      </c>
      <c r="F132" s="63"/>
      <c r="G132" s="63"/>
      <c r="H132" s="63"/>
      <c r="I132" s="26"/>
      <c r="J132" s="63"/>
      <c r="K132" s="26"/>
      <c r="P132" s="59"/>
    </row>
    <row r="133" spans="1:16" ht="24.75" customHeight="1" x14ac:dyDescent="0.25">
      <c r="A133" s="32"/>
      <c r="C133" s="34">
        <f>C129*C130*C131*C132</f>
        <v>1581.0135599999999</v>
      </c>
      <c r="D133" s="30" t="s">
        <v>56</v>
      </c>
      <c r="E133" s="45" t="s">
        <v>45</v>
      </c>
      <c r="F133" s="63"/>
      <c r="G133" s="1"/>
      <c r="I133" s="26"/>
      <c r="J133" s="63"/>
      <c r="K133" s="26"/>
      <c r="L133" s="64"/>
      <c r="P133" s="59"/>
    </row>
    <row r="134" spans="1:16" ht="24.75" customHeight="1" x14ac:dyDescent="0.25">
      <c r="A134" s="32" t="s">
        <v>170</v>
      </c>
      <c r="B134" s="32"/>
      <c r="C134" s="34"/>
      <c r="D134" s="30"/>
      <c r="E134" s="45"/>
      <c r="F134" s="63"/>
      <c r="G134" s="1"/>
      <c r="I134" s="26"/>
      <c r="J134" s="63"/>
      <c r="K134" s="26"/>
      <c r="L134" s="64"/>
      <c r="P134" s="59"/>
    </row>
    <row r="135" spans="1:16" ht="24.75" customHeight="1" x14ac:dyDescent="0.25">
      <c r="A135" s="32"/>
      <c r="B135" s="32"/>
      <c r="C135" s="41">
        <f>150-0.385-0.417</f>
        <v>149.19800000000001</v>
      </c>
      <c r="D135" s="31" t="s">
        <v>1</v>
      </c>
      <c r="E135" s="35" t="s">
        <v>171</v>
      </c>
      <c r="F135" s="63"/>
      <c r="G135" s="1"/>
      <c r="I135" s="26"/>
      <c r="J135" s="63"/>
      <c r="K135" s="26"/>
      <c r="L135" s="64"/>
      <c r="P135" s="59"/>
    </row>
    <row r="136" spans="1:16" ht="24.75" customHeight="1" x14ac:dyDescent="0.25">
      <c r="A136" s="32"/>
      <c r="B136" s="32"/>
      <c r="C136" s="86">
        <f>0.166666*(0.9833*52.5+1.3333*97.5)/(52.5+97.5)</f>
        <v>0.20179919280000003</v>
      </c>
      <c r="D136" s="31" t="s">
        <v>6</v>
      </c>
      <c r="E136" s="35" t="s">
        <v>205</v>
      </c>
      <c r="F136" s="63"/>
      <c r="G136" s="1"/>
      <c r="I136" s="26"/>
      <c r="J136" s="63"/>
      <c r="K136" s="26"/>
      <c r="L136" s="64"/>
      <c r="P136" s="59"/>
    </row>
    <row r="137" spans="1:16" ht="24.75" customHeight="1" x14ac:dyDescent="0.25">
      <c r="A137" s="32"/>
      <c r="B137" s="32"/>
      <c r="C137" s="41">
        <v>5</v>
      </c>
      <c r="D137" s="31" t="s">
        <v>31</v>
      </c>
      <c r="E137" s="35"/>
      <c r="F137" s="63"/>
      <c r="G137" s="1"/>
      <c r="I137" s="26"/>
      <c r="J137" s="63"/>
      <c r="K137" s="26"/>
      <c r="L137" s="64"/>
      <c r="P137" s="59"/>
    </row>
    <row r="138" spans="1:16" ht="24.75" customHeight="1" x14ac:dyDescent="0.25">
      <c r="A138" s="32"/>
      <c r="B138" s="32"/>
      <c r="C138" s="34">
        <f>C135*C136*C137</f>
        <v>150.54017983687203</v>
      </c>
      <c r="D138" s="30" t="s">
        <v>56</v>
      </c>
      <c r="E138" s="45" t="s">
        <v>45</v>
      </c>
      <c r="F138" s="63"/>
      <c r="G138" s="1"/>
      <c r="I138" s="26"/>
      <c r="J138" s="63"/>
      <c r="K138" s="26"/>
      <c r="L138" s="64"/>
      <c r="P138" s="59"/>
    </row>
    <row r="139" spans="1:16" ht="24.75" customHeight="1" x14ac:dyDescent="0.25">
      <c r="A139" s="40" t="s">
        <v>253</v>
      </c>
      <c r="B139" s="32"/>
      <c r="C139" s="34"/>
      <c r="D139" s="30"/>
      <c r="E139" s="45"/>
      <c r="F139" s="63"/>
      <c r="G139" s="1"/>
      <c r="I139" s="26"/>
      <c r="J139" s="63"/>
      <c r="K139" s="26"/>
      <c r="L139" s="64"/>
      <c r="P139" s="59"/>
    </row>
    <row r="140" spans="1:16" ht="24.75" customHeight="1" x14ac:dyDescent="0.25">
      <c r="A140" s="32"/>
      <c r="B140" s="32"/>
      <c r="C140" s="43">
        <v>6.2083329999999997</v>
      </c>
      <c r="D140" s="31" t="s">
        <v>1</v>
      </c>
      <c r="E140" s="35" t="s">
        <v>254</v>
      </c>
      <c r="F140" s="63"/>
      <c r="G140" s="1"/>
      <c r="I140" s="26"/>
      <c r="J140" s="63"/>
      <c r="K140" s="26"/>
      <c r="L140" s="64"/>
      <c r="P140" s="59"/>
    </row>
    <row r="141" spans="1:16" ht="24.75" customHeight="1" x14ac:dyDescent="0.25">
      <c r="A141" s="32"/>
      <c r="B141" s="32"/>
      <c r="C141" s="43">
        <v>1.3333299999999999</v>
      </c>
      <c r="D141" s="31" t="s">
        <v>1</v>
      </c>
      <c r="E141" s="35" t="s">
        <v>255</v>
      </c>
      <c r="F141" s="63"/>
      <c r="G141" s="1"/>
      <c r="I141" s="26"/>
      <c r="J141" s="63"/>
      <c r="K141" s="26"/>
      <c r="L141" s="64"/>
      <c r="P141" s="59"/>
    </row>
    <row r="142" spans="1:16" ht="24.75" customHeight="1" x14ac:dyDescent="0.25">
      <c r="A142" s="32"/>
      <c r="B142" s="32"/>
      <c r="C142" s="86">
        <f>1.25/12</f>
        <v>0.10416666666666667</v>
      </c>
      <c r="D142" s="31" t="s">
        <v>1</v>
      </c>
      <c r="E142" s="35" t="s">
        <v>100</v>
      </c>
      <c r="F142" s="63"/>
      <c r="G142" s="1"/>
      <c r="I142" s="26"/>
      <c r="J142" s="63"/>
      <c r="K142" s="26"/>
      <c r="L142" s="64"/>
      <c r="P142" s="59"/>
    </row>
    <row r="143" spans="1:16" ht="24.75" customHeight="1" x14ac:dyDescent="0.25">
      <c r="A143" s="32"/>
      <c r="B143" s="32"/>
      <c r="C143" s="41">
        <f>2*5</f>
        <v>10</v>
      </c>
      <c r="D143" s="31" t="s">
        <v>31</v>
      </c>
      <c r="E143" s="35" t="s">
        <v>160</v>
      </c>
      <c r="F143" s="63"/>
      <c r="G143" s="1"/>
      <c r="I143" s="26"/>
      <c r="J143" s="63"/>
      <c r="K143" s="26"/>
      <c r="L143" s="64"/>
      <c r="P143" s="59"/>
    </row>
    <row r="144" spans="1:16" ht="24.75" customHeight="1" x14ac:dyDescent="0.25">
      <c r="A144" s="32"/>
      <c r="B144" s="32"/>
      <c r="C144" s="89">
        <f>C140*C141*C142*C143*-1</f>
        <v>-8.6226631655104153</v>
      </c>
      <c r="D144" s="30" t="s">
        <v>56</v>
      </c>
      <c r="E144" s="35" t="s">
        <v>9</v>
      </c>
      <c r="F144" s="63"/>
      <c r="G144" s="1"/>
      <c r="I144" s="26"/>
      <c r="J144" s="63"/>
      <c r="K144" s="26"/>
      <c r="L144" s="64"/>
      <c r="P144" s="59"/>
    </row>
    <row r="145" spans="1:16" ht="24.75" customHeight="1" x14ac:dyDescent="0.25">
      <c r="A145" s="32"/>
      <c r="B145" s="32"/>
      <c r="C145" s="37"/>
      <c r="D145" s="31"/>
      <c r="E145" s="35"/>
      <c r="F145" s="63"/>
      <c r="G145" s="1"/>
      <c r="I145" s="26"/>
      <c r="J145" s="63"/>
      <c r="K145" s="26"/>
      <c r="L145" s="64"/>
      <c r="P145" s="59"/>
    </row>
    <row r="146" spans="1:16" ht="24.75" customHeight="1" x14ac:dyDescent="0.25">
      <c r="A146" s="32" t="s">
        <v>172</v>
      </c>
      <c r="B146" s="32"/>
      <c r="C146" s="37">
        <f>C135</f>
        <v>149.19800000000001</v>
      </c>
      <c r="D146" s="31" t="s">
        <v>1</v>
      </c>
      <c r="E146" s="35" t="s">
        <v>173</v>
      </c>
      <c r="F146" s="63"/>
      <c r="G146" s="1"/>
      <c r="I146" s="26"/>
      <c r="J146" s="63"/>
      <c r="K146" s="26"/>
      <c r="L146" s="64"/>
      <c r="P146" s="59"/>
    </row>
    <row r="147" spans="1:16" ht="24.75" customHeight="1" x14ac:dyDescent="0.25">
      <c r="A147" s="32"/>
      <c r="B147" s="32"/>
      <c r="C147" s="79">
        <f>0.28*2.56</f>
        <v>0.7168000000000001</v>
      </c>
      <c r="D147" s="31" t="s">
        <v>6</v>
      </c>
      <c r="E147" s="35" t="s">
        <v>174</v>
      </c>
      <c r="F147" s="63"/>
      <c r="G147" s="1"/>
      <c r="I147" s="26"/>
      <c r="J147" s="63"/>
      <c r="K147" s="26"/>
      <c r="L147" s="64"/>
      <c r="P147" s="59"/>
    </row>
    <row r="148" spans="1:16" ht="24.75" customHeight="1" x14ac:dyDescent="0.25">
      <c r="A148" s="32"/>
      <c r="B148" s="32"/>
      <c r="C148" s="37">
        <v>2</v>
      </c>
      <c r="D148" s="31" t="s">
        <v>31</v>
      </c>
      <c r="E148" s="35"/>
      <c r="F148" s="63"/>
      <c r="G148" s="1"/>
      <c r="I148" s="26"/>
      <c r="J148" s="63"/>
      <c r="K148" s="26"/>
      <c r="L148" s="64"/>
      <c r="P148" s="59"/>
    </row>
    <row r="149" spans="1:16" ht="24.75" customHeight="1" x14ac:dyDescent="0.25">
      <c r="A149" s="32"/>
      <c r="B149" s="32"/>
      <c r="C149" s="34">
        <f>C146*C147*C148</f>
        <v>213.89025280000004</v>
      </c>
      <c r="D149" s="30" t="s">
        <v>56</v>
      </c>
      <c r="E149" s="45" t="s">
        <v>45</v>
      </c>
      <c r="F149" s="63"/>
      <c r="G149" s="1"/>
      <c r="I149" s="26"/>
      <c r="J149" s="63"/>
      <c r="K149" s="26"/>
      <c r="L149" s="64"/>
      <c r="P149" s="59"/>
    </row>
    <row r="150" spans="1:16" ht="24.75" customHeight="1" x14ac:dyDescent="0.25">
      <c r="A150" s="32" t="s">
        <v>76</v>
      </c>
      <c r="B150" s="32"/>
      <c r="C150" s="42">
        <v>0</v>
      </c>
      <c r="D150" s="31" t="s">
        <v>23</v>
      </c>
      <c r="E150" s="35" t="s">
        <v>39</v>
      </c>
      <c r="F150" s="58"/>
      <c r="G150" s="26"/>
      <c r="H150" s="26"/>
      <c r="I150" s="26"/>
      <c r="M150" s="26"/>
    </row>
    <row r="151" spans="1:16" ht="24.75" customHeight="1" x14ac:dyDescent="0.25">
      <c r="A151" s="32"/>
      <c r="B151" s="32"/>
      <c r="C151" s="42">
        <v>0</v>
      </c>
      <c r="D151" s="31" t="s">
        <v>1</v>
      </c>
      <c r="E151" s="35" t="s">
        <v>29</v>
      </c>
      <c r="F151" s="58"/>
      <c r="G151" s="26"/>
      <c r="H151" s="26"/>
      <c r="I151" s="26"/>
      <c r="K151" s="26"/>
      <c r="L151" s="26"/>
      <c r="M151" s="26"/>
      <c r="N151" s="26"/>
    </row>
    <row r="152" spans="1:16" ht="24.75" customHeight="1" x14ac:dyDescent="0.25">
      <c r="A152" s="32"/>
      <c r="B152" s="32"/>
      <c r="C152" s="41">
        <v>2</v>
      </c>
      <c r="D152" s="31" t="s">
        <v>31</v>
      </c>
      <c r="E152" s="35"/>
      <c r="F152" s="58"/>
      <c r="G152" s="26"/>
      <c r="H152" s="26"/>
      <c r="I152" s="26"/>
      <c r="K152" s="26"/>
      <c r="L152" s="26"/>
      <c r="M152" s="26"/>
      <c r="N152" s="26"/>
    </row>
    <row r="153" spans="1:16" ht="24.75" customHeight="1" x14ac:dyDescent="0.25">
      <c r="A153" s="32"/>
      <c r="B153" s="32"/>
      <c r="C153" s="34">
        <f>C150*C151*C152</f>
        <v>0</v>
      </c>
      <c r="D153" s="30" t="s">
        <v>56</v>
      </c>
      <c r="E153" s="45" t="s">
        <v>45</v>
      </c>
      <c r="F153" s="58"/>
      <c r="G153" s="26"/>
      <c r="H153" s="26"/>
      <c r="I153" s="26"/>
      <c r="J153" s="64"/>
      <c r="M153" s="26"/>
      <c r="N153" s="26"/>
    </row>
    <row r="154" spans="1:16" ht="24.75" customHeight="1" x14ac:dyDescent="0.25">
      <c r="A154" s="32"/>
      <c r="B154" s="32"/>
      <c r="C154" s="34"/>
      <c r="D154" s="31"/>
      <c r="E154" s="35"/>
      <c r="G154" s="1"/>
      <c r="M154" s="26"/>
      <c r="N154" s="26"/>
    </row>
    <row r="155" spans="1:16" ht="24.75" customHeight="1" x14ac:dyDescent="0.25">
      <c r="A155" s="40" t="s">
        <v>77</v>
      </c>
      <c r="B155" s="40"/>
      <c r="C155" s="42">
        <v>38.333300000000001</v>
      </c>
      <c r="D155" s="31" t="s">
        <v>1</v>
      </c>
      <c r="E155" s="35" t="s">
        <v>29</v>
      </c>
      <c r="F155" s="1"/>
      <c r="G155" s="65"/>
      <c r="H155" s="66"/>
    </row>
    <row r="156" spans="1:16" ht="24.75" customHeight="1" x14ac:dyDescent="0.25">
      <c r="A156" s="32"/>
      <c r="B156" s="32"/>
      <c r="C156" s="42">
        <v>3</v>
      </c>
      <c r="D156" s="31" t="s">
        <v>1</v>
      </c>
      <c r="E156" s="35" t="s">
        <v>34</v>
      </c>
      <c r="G156" s="66"/>
      <c r="H156" s="66"/>
      <c r="M156" s="26"/>
    </row>
    <row r="157" spans="1:16" ht="24.75" customHeight="1" x14ac:dyDescent="0.25">
      <c r="A157" s="32"/>
      <c r="B157" s="32"/>
      <c r="C157" s="42">
        <v>4.2</v>
      </c>
      <c r="D157" s="31" t="s">
        <v>1</v>
      </c>
      <c r="E157" s="35" t="s">
        <v>78</v>
      </c>
      <c r="G157" s="66"/>
      <c r="H157" s="66"/>
      <c r="M157" s="26"/>
      <c r="N157" s="26"/>
    </row>
    <row r="158" spans="1:16" ht="24.75" customHeight="1" x14ac:dyDescent="0.25">
      <c r="A158" s="32"/>
      <c r="B158" s="32"/>
      <c r="C158" s="41">
        <v>2</v>
      </c>
      <c r="D158" s="31" t="s">
        <v>31</v>
      </c>
      <c r="E158" s="35" t="s">
        <v>31</v>
      </c>
      <c r="G158" s="65"/>
      <c r="H158" s="66"/>
      <c r="M158" s="26"/>
      <c r="N158" s="26"/>
    </row>
    <row r="159" spans="1:16" ht="24.75" customHeight="1" x14ac:dyDescent="0.25">
      <c r="A159" s="32"/>
      <c r="B159" s="32"/>
      <c r="C159" s="34">
        <f>C155*C156*C157*C158</f>
        <v>965.99915999999996</v>
      </c>
      <c r="D159" s="30" t="s">
        <v>56</v>
      </c>
      <c r="E159" s="45" t="s">
        <v>45</v>
      </c>
      <c r="G159" s="66"/>
      <c r="H159" s="66"/>
      <c r="M159" s="26"/>
      <c r="N159" s="26"/>
    </row>
    <row r="160" spans="1:16" ht="24.75" customHeight="1" x14ac:dyDescent="0.25">
      <c r="A160" s="32"/>
      <c r="B160" s="32"/>
      <c r="C160" s="34"/>
      <c r="D160" s="31"/>
      <c r="E160" s="35"/>
      <c r="G160" s="66"/>
      <c r="H160" s="66"/>
    </row>
    <row r="161" spans="1:7" ht="24.75" customHeight="1" x14ac:dyDescent="0.25">
      <c r="A161" s="32"/>
      <c r="B161" s="32"/>
      <c r="C161" s="34">
        <f>C127+C133+C159+C153+C138+C149+C144</f>
        <v>7089.7208764630295</v>
      </c>
      <c r="D161" s="31" t="s">
        <v>56</v>
      </c>
      <c r="E161" s="35"/>
      <c r="G161" s="1"/>
    </row>
    <row r="162" spans="1:7" ht="24.75" customHeight="1" x14ac:dyDescent="0.25">
      <c r="A162" s="32"/>
      <c r="B162" s="32"/>
      <c r="C162" s="34">
        <f>C161/27</f>
        <v>262.5822546838159</v>
      </c>
      <c r="D162" s="30" t="s">
        <v>25</v>
      </c>
      <c r="E162" s="45" t="s">
        <v>45</v>
      </c>
      <c r="G162" s="1"/>
    </row>
    <row r="163" spans="1:7" ht="24.75" customHeight="1" x14ac:dyDescent="0.25">
      <c r="A163" s="32"/>
      <c r="B163" s="32"/>
      <c r="C163" s="34"/>
      <c r="D163" s="30"/>
      <c r="E163" s="45"/>
      <c r="G163" s="1"/>
    </row>
    <row r="168" spans="1:7" ht="24.75" customHeight="1" x14ac:dyDescent="0.25">
      <c r="A168" s="11">
        <f>A20</f>
        <v>511</v>
      </c>
      <c r="B168" s="11" t="str">
        <f>B20</f>
        <v>42012</v>
      </c>
      <c r="C168" s="12">
        <f>C20</f>
        <v>186.0148148148148</v>
      </c>
      <c r="D168" s="11" t="str">
        <f>D20</f>
        <v>CU YD</v>
      </c>
      <c r="E168" s="13" t="str">
        <f>E20</f>
        <v>CLASS QC1 CONCRETE WITH QC/QA, PIER ABOVE FOOTINGS</v>
      </c>
    </row>
    <row r="169" spans="1:7" ht="24.75" customHeight="1" x14ac:dyDescent="0.25">
      <c r="A169" s="14"/>
      <c r="B169" s="14"/>
      <c r="C169" s="17"/>
      <c r="D169" s="14"/>
      <c r="E169" s="15"/>
    </row>
    <row r="170" spans="1:7" ht="24.75" customHeight="1" x14ac:dyDescent="0.25">
      <c r="A170" s="32" t="s">
        <v>115</v>
      </c>
      <c r="B170" s="32"/>
      <c r="C170" s="71">
        <v>35</v>
      </c>
      <c r="D170" s="31" t="s">
        <v>103</v>
      </c>
      <c r="E170" s="35" t="s">
        <v>116</v>
      </c>
    </row>
    <row r="171" spans="1:7" ht="24.75" customHeight="1" x14ac:dyDescent="0.25">
      <c r="A171" s="32"/>
      <c r="B171" s="32"/>
      <c r="C171" s="71">
        <v>4.0999999999999996</v>
      </c>
      <c r="D171" s="31" t="s">
        <v>103</v>
      </c>
      <c r="E171" s="35" t="s">
        <v>117</v>
      </c>
    </row>
    <row r="172" spans="1:7" ht="24.75" customHeight="1" x14ac:dyDescent="0.25">
      <c r="A172" s="32"/>
      <c r="B172" s="32"/>
      <c r="C172" s="71">
        <v>4</v>
      </c>
      <c r="D172" s="31" t="s">
        <v>103</v>
      </c>
      <c r="E172" s="35" t="s">
        <v>118</v>
      </c>
    </row>
    <row r="173" spans="1:7" ht="24.75" customHeight="1" x14ac:dyDescent="0.25">
      <c r="A173" s="32"/>
      <c r="B173" s="32"/>
      <c r="C173" s="67">
        <f>(C170+C176)/2</f>
        <v>27.5</v>
      </c>
      <c r="D173" s="31" t="s">
        <v>103</v>
      </c>
      <c r="E173" s="35" t="s">
        <v>116</v>
      </c>
    </row>
    <row r="174" spans="1:7" ht="24.75" customHeight="1" x14ac:dyDescent="0.25">
      <c r="A174" s="32"/>
      <c r="B174" s="32"/>
      <c r="C174" s="71">
        <v>5</v>
      </c>
      <c r="D174" s="31" t="s">
        <v>103</v>
      </c>
      <c r="E174" s="35" t="s">
        <v>119</v>
      </c>
    </row>
    <row r="175" spans="1:7" ht="24.75" customHeight="1" x14ac:dyDescent="0.25">
      <c r="A175" s="32"/>
      <c r="B175" s="32"/>
      <c r="C175" s="67">
        <f>C172</f>
        <v>4</v>
      </c>
      <c r="D175" s="31" t="s">
        <v>103</v>
      </c>
      <c r="E175" s="35" t="s">
        <v>120</v>
      </c>
    </row>
    <row r="176" spans="1:7" ht="24.75" customHeight="1" x14ac:dyDescent="0.25">
      <c r="A176" s="32"/>
      <c r="B176" s="32"/>
      <c r="C176" s="71">
        <v>20</v>
      </c>
      <c r="D176" s="31" t="s">
        <v>103</v>
      </c>
      <c r="E176" s="35" t="s">
        <v>121</v>
      </c>
    </row>
    <row r="177" spans="1:7" ht="24.75" customHeight="1" x14ac:dyDescent="0.25">
      <c r="A177" s="32"/>
      <c r="B177" s="32"/>
      <c r="C177" s="71">
        <v>17.34</v>
      </c>
      <c r="D177" s="31" t="s">
        <v>103</v>
      </c>
      <c r="E177" s="35" t="s">
        <v>122</v>
      </c>
    </row>
    <row r="178" spans="1:7" ht="24.75" customHeight="1" x14ac:dyDescent="0.25">
      <c r="A178" s="32"/>
      <c r="B178" s="32"/>
      <c r="C178" s="67">
        <f>C175</f>
        <v>4</v>
      </c>
      <c r="D178" s="31" t="s">
        <v>103</v>
      </c>
      <c r="E178" s="35" t="s">
        <v>123</v>
      </c>
    </row>
    <row r="179" spans="1:7" ht="24.75" customHeight="1" x14ac:dyDescent="0.25">
      <c r="A179" s="32"/>
      <c r="B179" s="32"/>
      <c r="C179" s="67">
        <f>C170*C171*C172+C173*C174*C175+C176*C177*C178</f>
        <v>2511.1999999999998</v>
      </c>
      <c r="D179" s="31" t="s">
        <v>124</v>
      </c>
      <c r="E179" s="35" t="s">
        <v>125</v>
      </c>
    </row>
    <row r="180" spans="1:7" ht="24.75" customHeight="1" x14ac:dyDescent="0.25">
      <c r="A180" s="32"/>
      <c r="B180" s="32"/>
      <c r="C180" s="71">
        <v>2</v>
      </c>
      <c r="D180" s="31" t="s">
        <v>126</v>
      </c>
      <c r="E180" s="35" t="s">
        <v>127</v>
      </c>
    </row>
    <row r="181" spans="1:7" ht="24.75" customHeight="1" x14ac:dyDescent="0.25">
      <c r="A181" s="32"/>
      <c r="B181" s="32"/>
      <c r="C181" s="68">
        <f>C179*C180/27</f>
        <v>186.0148148148148</v>
      </c>
      <c r="D181" s="31" t="s">
        <v>128</v>
      </c>
      <c r="E181" s="35" t="s">
        <v>129</v>
      </c>
    </row>
    <row r="182" spans="1:7" ht="24.75" customHeight="1" x14ac:dyDescent="0.25">
      <c r="A182" s="14"/>
      <c r="B182" s="14"/>
      <c r="C182" s="17"/>
      <c r="D182" s="14"/>
      <c r="E182" s="15"/>
    </row>
    <row r="183" spans="1:7" ht="24.75" customHeight="1" x14ac:dyDescent="0.25">
      <c r="A183" s="11">
        <f>A21</f>
        <v>511</v>
      </c>
      <c r="B183" s="11" t="str">
        <f>B21</f>
        <v>43512</v>
      </c>
      <c r="C183" s="12">
        <f>C21</f>
        <v>390.37806481481488</v>
      </c>
      <c r="D183" s="11" t="str">
        <f>D21</f>
        <v>CU YD</v>
      </c>
      <c r="E183" s="13" t="str">
        <f>E21</f>
        <v>CLASS QC1 CONCRETE WITH QC/QA, ABUTMENT INCLUDING FOOTING</v>
      </c>
    </row>
    <row r="184" spans="1:7" ht="24.75" customHeight="1" x14ac:dyDescent="0.25">
      <c r="B184" s="32"/>
      <c r="C184" s="30"/>
      <c r="D184" s="30"/>
      <c r="E184" s="33"/>
    </row>
    <row r="185" spans="1:7" ht="24.75" customHeight="1" x14ac:dyDescent="0.25">
      <c r="A185" s="32" t="s">
        <v>80</v>
      </c>
      <c r="B185" s="33"/>
      <c r="C185" s="46">
        <v>672</v>
      </c>
      <c r="D185" s="31" t="s">
        <v>6</v>
      </c>
      <c r="E185" s="35" t="s">
        <v>81</v>
      </c>
      <c r="G185" s="8">
        <v>6</v>
      </c>
    </row>
    <row r="186" spans="1:7" ht="24.75" customHeight="1" x14ac:dyDescent="0.25">
      <c r="A186" s="33"/>
      <c r="B186" s="33"/>
      <c r="C186" s="46">
        <v>1004</v>
      </c>
      <c r="D186" s="31" t="s">
        <v>6</v>
      </c>
      <c r="E186" s="35" t="s">
        <v>82</v>
      </c>
      <c r="G186" s="8">
        <v>56</v>
      </c>
    </row>
    <row r="187" spans="1:7" ht="24.75" customHeight="1" x14ac:dyDescent="0.25">
      <c r="A187" s="33"/>
      <c r="B187" s="33"/>
      <c r="C187" s="42">
        <v>3</v>
      </c>
      <c r="D187" s="31" t="s">
        <v>1</v>
      </c>
      <c r="E187" s="35" t="s">
        <v>83</v>
      </c>
      <c r="G187" s="8">
        <f>G186*G185</f>
        <v>336</v>
      </c>
    </row>
    <row r="188" spans="1:7" ht="24.75" customHeight="1" x14ac:dyDescent="0.25">
      <c r="A188" s="33"/>
      <c r="B188" s="33"/>
      <c r="C188" s="34">
        <f>(C185+C186)*C187</f>
        <v>5028</v>
      </c>
      <c r="D188" s="31" t="s">
        <v>56</v>
      </c>
      <c r="E188" s="35" t="s">
        <v>45</v>
      </c>
    </row>
    <row r="189" spans="1:7" ht="24.75" customHeight="1" x14ac:dyDescent="0.25">
      <c r="A189" s="33"/>
      <c r="B189" s="33"/>
      <c r="C189" s="34"/>
      <c r="D189" s="31"/>
      <c r="E189" s="35"/>
    </row>
    <row r="190" spans="1:7" ht="24.75" customHeight="1" x14ac:dyDescent="0.25">
      <c r="A190" s="32" t="s">
        <v>84</v>
      </c>
      <c r="B190" s="32"/>
      <c r="C190" s="42">
        <v>38.333300000000001</v>
      </c>
      <c r="D190" s="31" t="s">
        <v>1</v>
      </c>
      <c r="E190" s="35" t="s">
        <v>34</v>
      </c>
    </row>
    <row r="191" spans="1:7" ht="24.75" customHeight="1" x14ac:dyDescent="0.25">
      <c r="A191" s="32"/>
      <c r="B191" s="32"/>
      <c r="C191" s="41">
        <v>3</v>
      </c>
      <c r="D191" s="31" t="s">
        <v>1</v>
      </c>
      <c r="E191" s="35" t="s">
        <v>29</v>
      </c>
    </row>
    <row r="192" spans="1:7" ht="24.75" customHeight="1" x14ac:dyDescent="0.25">
      <c r="A192" s="32"/>
      <c r="B192" s="32"/>
      <c r="C192" s="42">
        <v>11.3</v>
      </c>
      <c r="D192" s="31" t="s">
        <v>1</v>
      </c>
      <c r="E192" s="35" t="s">
        <v>85</v>
      </c>
    </row>
    <row r="193" spans="1:5" ht="24.75" customHeight="1" x14ac:dyDescent="0.25">
      <c r="A193" s="32"/>
      <c r="B193" s="32"/>
      <c r="C193" s="46">
        <v>11.2</v>
      </c>
      <c r="D193" s="31" t="s">
        <v>1</v>
      </c>
      <c r="E193" s="35" t="s">
        <v>86</v>
      </c>
    </row>
    <row r="194" spans="1:5" ht="24.75" customHeight="1" x14ac:dyDescent="0.25">
      <c r="A194" s="32"/>
      <c r="B194" s="32"/>
      <c r="C194" s="34">
        <f>C190*C191*C192+C190*C191*C193</f>
        <v>2587.49775</v>
      </c>
      <c r="D194" s="31" t="s">
        <v>56</v>
      </c>
      <c r="E194" s="35" t="s">
        <v>45</v>
      </c>
    </row>
    <row r="195" spans="1:5" ht="24.75" customHeight="1" x14ac:dyDescent="0.25">
      <c r="B195" s="32"/>
      <c r="C195" s="37"/>
      <c r="D195" s="31"/>
      <c r="E195" s="35"/>
    </row>
    <row r="196" spans="1:5" ht="24.75" customHeight="1" x14ac:dyDescent="0.25">
      <c r="A196" s="32" t="s">
        <v>87</v>
      </c>
      <c r="B196" s="32"/>
      <c r="C196" s="60">
        <v>27</v>
      </c>
      <c r="D196" s="31" t="s">
        <v>1</v>
      </c>
      <c r="E196" s="35" t="s">
        <v>34</v>
      </c>
    </row>
    <row r="197" spans="1:5" ht="24.75" customHeight="1" x14ac:dyDescent="0.25">
      <c r="A197" s="32"/>
      <c r="B197" s="32"/>
      <c r="C197" s="46">
        <v>1.5</v>
      </c>
      <c r="D197" s="31" t="s">
        <v>1</v>
      </c>
      <c r="E197" s="35" t="s">
        <v>29</v>
      </c>
    </row>
    <row r="198" spans="1:5" ht="24.75" customHeight="1" x14ac:dyDescent="0.25">
      <c r="A198" s="32"/>
      <c r="B198" s="32"/>
      <c r="C198" s="46">
        <v>12.6</v>
      </c>
      <c r="D198" s="31" t="s">
        <v>1</v>
      </c>
      <c r="E198" s="35" t="s">
        <v>30</v>
      </c>
    </row>
    <row r="199" spans="1:5" ht="24.75" customHeight="1" x14ac:dyDescent="0.25">
      <c r="A199" s="32"/>
      <c r="B199" s="32"/>
      <c r="C199" s="34">
        <f>C196*C197*C198</f>
        <v>510.3</v>
      </c>
      <c r="D199" s="31" t="s">
        <v>56</v>
      </c>
      <c r="E199" s="35" t="s">
        <v>45</v>
      </c>
    </row>
    <row r="200" spans="1:5" ht="24.75" customHeight="1" x14ac:dyDescent="0.25">
      <c r="B200" s="32"/>
      <c r="C200" s="37"/>
      <c r="D200" s="31"/>
      <c r="E200" s="35"/>
    </row>
    <row r="201" spans="1:5" ht="24.75" customHeight="1" x14ac:dyDescent="0.25">
      <c r="A201" s="32" t="s">
        <v>88</v>
      </c>
      <c r="B201" s="32"/>
      <c r="C201" s="60">
        <v>27</v>
      </c>
      <c r="D201" s="31" t="s">
        <v>1</v>
      </c>
      <c r="E201" s="35" t="s">
        <v>34</v>
      </c>
    </row>
    <row r="202" spans="1:5" ht="24.75" customHeight="1" x14ac:dyDescent="0.25">
      <c r="A202" s="32"/>
      <c r="B202" s="32"/>
      <c r="C202" s="46">
        <v>1.5</v>
      </c>
      <c r="D202" s="31" t="s">
        <v>1</v>
      </c>
      <c r="E202" s="35" t="s">
        <v>29</v>
      </c>
    </row>
    <row r="203" spans="1:5" ht="24.75" customHeight="1" x14ac:dyDescent="0.25">
      <c r="A203" s="32"/>
      <c r="B203" s="32"/>
      <c r="C203" s="46">
        <v>12.6</v>
      </c>
      <c r="D203" s="31" t="s">
        <v>1</v>
      </c>
      <c r="E203" s="35" t="s">
        <v>30</v>
      </c>
    </row>
    <row r="204" spans="1:5" ht="24.75" customHeight="1" x14ac:dyDescent="0.25">
      <c r="A204" s="32"/>
      <c r="B204" s="32"/>
      <c r="C204" s="34">
        <f>C201*C202*C203</f>
        <v>510.3</v>
      </c>
      <c r="D204" s="31" t="s">
        <v>56</v>
      </c>
      <c r="E204" s="35" t="s">
        <v>45</v>
      </c>
    </row>
    <row r="205" spans="1:5" ht="24.75" customHeight="1" x14ac:dyDescent="0.25">
      <c r="B205" s="32"/>
      <c r="C205" s="37"/>
      <c r="D205" s="31"/>
      <c r="E205" s="35"/>
    </row>
    <row r="206" spans="1:5" ht="24.75" customHeight="1" x14ac:dyDescent="0.25">
      <c r="A206" s="32" t="s">
        <v>89</v>
      </c>
      <c r="B206" s="32"/>
      <c r="C206" s="60">
        <v>48.5</v>
      </c>
      <c r="D206" s="31" t="s">
        <v>1</v>
      </c>
      <c r="E206" s="35" t="s">
        <v>34</v>
      </c>
    </row>
    <row r="207" spans="1:5" ht="24.75" customHeight="1" x14ac:dyDescent="0.25">
      <c r="A207" s="32"/>
      <c r="B207" s="32"/>
      <c r="C207" s="42">
        <v>1.51</v>
      </c>
      <c r="D207" s="31" t="s">
        <v>1</v>
      </c>
      <c r="E207" s="35" t="s">
        <v>29</v>
      </c>
    </row>
    <row r="208" spans="1:5" ht="24.75" customHeight="1" x14ac:dyDescent="0.25">
      <c r="A208" s="32"/>
      <c r="B208" s="32"/>
      <c r="C208" s="46">
        <v>13</v>
      </c>
      <c r="D208" s="31" t="s">
        <v>1</v>
      </c>
      <c r="E208" s="35" t="s">
        <v>30</v>
      </c>
    </row>
    <row r="209" spans="1:5" ht="24.75" customHeight="1" x14ac:dyDescent="0.25">
      <c r="A209" s="32"/>
      <c r="B209" s="32"/>
      <c r="C209" s="34">
        <f>C206*C207*C208</f>
        <v>952.05499999999995</v>
      </c>
      <c r="D209" s="31" t="s">
        <v>56</v>
      </c>
      <c r="E209" s="35" t="s">
        <v>45</v>
      </c>
    </row>
    <row r="210" spans="1:5" ht="24.75" customHeight="1" x14ac:dyDescent="0.25">
      <c r="B210" s="32"/>
      <c r="C210" s="37"/>
      <c r="D210" s="31"/>
      <c r="E210" s="35"/>
    </row>
    <row r="211" spans="1:5" ht="24.75" customHeight="1" x14ac:dyDescent="0.25">
      <c r="A211" s="32" t="s">
        <v>90</v>
      </c>
      <c r="B211" s="32"/>
      <c r="C211" s="60">
        <v>48.5</v>
      </c>
      <c r="D211" s="31" t="s">
        <v>1</v>
      </c>
      <c r="E211" s="35" t="s">
        <v>34</v>
      </c>
    </row>
    <row r="212" spans="1:5" ht="24.75" customHeight="1" x14ac:dyDescent="0.25">
      <c r="A212" s="32"/>
      <c r="B212" s="32"/>
      <c r="C212" s="42">
        <v>1.51</v>
      </c>
      <c r="D212" s="31" t="s">
        <v>1</v>
      </c>
      <c r="E212" s="35" t="s">
        <v>29</v>
      </c>
    </row>
    <row r="213" spans="1:5" ht="24.75" customHeight="1" x14ac:dyDescent="0.25">
      <c r="A213" s="32"/>
      <c r="B213" s="32"/>
      <c r="C213" s="46">
        <v>13</v>
      </c>
      <c r="D213" s="31" t="s">
        <v>1</v>
      </c>
      <c r="E213" s="35" t="s">
        <v>30</v>
      </c>
    </row>
    <row r="214" spans="1:5" ht="24.75" customHeight="1" x14ac:dyDescent="0.25">
      <c r="A214" s="32"/>
      <c r="B214" s="32"/>
      <c r="C214" s="34">
        <f>C211*C212*C213</f>
        <v>952.05499999999995</v>
      </c>
      <c r="D214" s="31" t="s">
        <v>56</v>
      </c>
      <c r="E214" s="35" t="s">
        <v>45</v>
      </c>
    </row>
    <row r="215" spans="1:5" ht="24.75" customHeight="1" x14ac:dyDescent="0.25">
      <c r="A215" s="32"/>
      <c r="B215" s="32"/>
      <c r="C215" s="34"/>
      <c r="D215" s="31"/>
      <c r="E215" s="35"/>
    </row>
    <row r="216" spans="1:5" ht="24.75" customHeight="1" x14ac:dyDescent="0.25">
      <c r="A216" s="33"/>
      <c r="B216" s="33"/>
      <c r="C216" s="34">
        <f>C188+C194+C199+C204+C209+C214</f>
        <v>10540.207750000001</v>
      </c>
      <c r="D216" s="31" t="s">
        <v>56</v>
      </c>
      <c r="E216" s="35" t="s">
        <v>9</v>
      </c>
    </row>
    <row r="217" spans="1:5" ht="24.75" customHeight="1" x14ac:dyDescent="0.25">
      <c r="A217" s="33"/>
      <c r="B217" s="33"/>
      <c r="C217" s="34">
        <f>C216/27</f>
        <v>390.37806481481488</v>
      </c>
      <c r="D217" s="30" t="s">
        <v>25</v>
      </c>
      <c r="E217" s="33" t="s">
        <v>79</v>
      </c>
    </row>
    <row r="218" spans="1:5" ht="24.75" customHeight="1" x14ac:dyDescent="0.25"/>
    <row r="219" spans="1:5" ht="24.75" customHeight="1" x14ac:dyDescent="0.25">
      <c r="A219" s="11">
        <f>A22</f>
        <v>511</v>
      </c>
      <c r="B219" s="11" t="str">
        <f>B22</f>
        <v>46510</v>
      </c>
      <c r="C219" s="12">
        <f>C22</f>
        <v>65</v>
      </c>
      <c r="D219" s="11" t="str">
        <f>D22</f>
        <v>CU YD</v>
      </c>
      <c r="E219" s="13" t="str">
        <f>E22</f>
        <v>CLASS QC1 CONCRETE, FOOTING</v>
      </c>
    </row>
    <row r="220" spans="1:5" ht="24.75" customHeight="1" x14ac:dyDescent="0.25"/>
    <row r="221" spans="1:5" ht="24.75" customHeight="1" x14ac:dyDescent="0.25">
      <c r="C221" s="43">
        <v>27</v>
      </c>
      <c r="D221" s="31" t="s">
        <v>1</v>
      </c>
      <c r="E221" s="32" t="s">
        <v>91</v>
      </c>
    </row>
    <row r="222" spans="1:5" ht="24.75" customHeight="1" x14ac:dyDescent="0.25">
      <c r="C222" s="41">
        <v>10</v>
      </c>
      <c r="D222" s="31" t="s">
        <v>1</v>
      </c>
      <c r="E222" s="32" t="s">
        <v>92</v>
      </c>
    </row>
    <row r="223" spans="1:5" ht="24.75" customHeight="1" x14ac:dyDescent="0.25">
      <c r="C223" s="42">
        <v>3.25</v>
      </c>
      <c r="D223" s="31" t="s">
        <v>1</v>
      </c>
      <c r="E223" s="32" t="s">
        <v>93</v>
      </c>
    </row>
    <row r="224" spans="1:5" ht="24.75" customHeight="1" x14ac:dyDescent="0.25">
      <c r="C224" s="41">
        <v>2</v>
      </c>
      <c r="D224" s="31" t="s">
        <v>31</v>
      </c>
      <c r="E224" s="32" t="s">
        <v>38</v>
      </c>
    </row>
    <row r="225" spans="1:5" ht="24.75" customHeight="1" x14ac:dyDescent="0.25">
      <c r="C225" s="37"/>
      <c r="D225" s="31"/>
      <c r="E225" s="32"/>
    </row>
    <row r="226" spans="1:5" ht="24.75" customHeight="1" x14ac:dyDescent="0.25">
      <c r="C226" s="37">
        <f>C221*C222*C223*C224</f>
        <v>1755</v>
      </c>
      <c r="D226" s="31" t="s">
        <v>56</v>
      </c>
      <c r="E226" s="32" t="s">
        <v>45</v>
      </c>
    </row>
    <row r="227" spans="1:5" ht="24.75" customHeight="1" x14ac:dyDescent="0.25">
      <c r="C227" s="34">
        <f>C226/27</f>
        <v>65</v>
      </c>
      <c r="D227" s="30" t="s">
        <v>25</v>
      </c>
      <c r="E227" s="33" t="s">
        <v>79</v>
      </c>
    </row>
    <row r="228" spans="1:5" ht="24.75" customHeight="1" x14ac:dyDescent="0.25">
      <c r="C228" s="34"/>
      <c r="D228" s="30"/>
      <c r="E228" s="33"/>
    </row>
    <row r="229" spans="1:5" ht="24.75" customHeight="1" x14ac:dyDescent="0.25">
      <c r="A229" s="11">
        <f>A24</f>
        <v>512</v>
      </c>
      <c r="B229" s="11" t="str">
        <f>B24</f>
        <v>10050</v>
      </c>
      <c r="C229" s="12">
        <f>C24</f>
        <v>572.47796835334418</v>
      </c>
      <c r="D229" s="11" t="str">
        <f>D24</f>
        <v>SQ YD</v>
      </c>
      <c r="E229" s="13" t="str">
        <f>E24</f>
        <v>SEALING OF CONCRETE SURFACES (NON-EPOXY)</v>
      </c>
    </row>
    <row r="230" spans="1:5" ht="24.75" customHeight="1" x14ac:dyDescent="0.25">
      <c r="C230" s="34"/>
      <c r="D230" s="30"/>
      <c r="E230" s="33"/>
    </row>
    <row r="231" spans="1:5" ht="24.75" customHeight="1" x14ac:dyDescent="0.25">
      <c r="A231" s="32" t="s">
        <v>106</v>
      </c>
      <c r="B231" s="32"/>
      <c r="C231" s="46">
        <f>149-0.292-0.292</f>
        <v>148.416</v>
      </c>
      <c r="D231" s="31" t="s">
        <v>1</v>
      </c>
      <c r="E231" s="35" t="s">
        <v>256</v>
      </c>
    </row>
    <row r="232" spans="1:5" ht="24.75" customHeight="1" x14ac:dyDescent="0.25">
      <c r="A232" s="32"/>
      <c r="B232" s="32"/>
      <c r="C232" s="42">
        <f>0.66666666+6+2+1.1666+2+9.5/12+1+0.5</f>
        <v>14.124933326666667</v>
      </c>
      <c r="D232" s="31" t="s">
        <v>1</v>
      </c>
      <c r="E232" s="35" t="s">
        <v>107</v>
      </c>
    </row>
    <row r="233" spans="1:5" ht="24.75" customHeight="1" x14ac:dyDescent="0.25">
      <c r="A233" s="32"/>
      <c r="B233" s="32"/>
      <c r="C233" s="41">
        <v>2</v>
      </c>
      <c r="D233" s="31" t="s">
        <v>31</v>
      </c>
      <c r="E233" s="35" t="s">
        <v>42</v>
      </c>
    </row>
    <row r="234" spans="1:5" ht="24.75" customHeight="1" x14ac:dyDescent="0.25">
      <c r="A234" s="32"/>
      <c r="B234" s="32"/>
      <c r="C234" s="46">
        <v>5</v>
      </c>
      <c r="D234" s="31" t="s">
        <v>1</v>
      </c>
      <c r="E234" s="35" t="s">
        <v>257</v>
      </c>
    </row>
    <row r="235" spans="1:5" ht="24.75" customHeight="1" x14ac:dyDescent="0.25">
      <c r="A235" s="32"/>
      <c r="B235" s="32"/>
      <c r="C235" s="42">
        <f>0.66666666+6+3.5+1.16666+3.5+9.5/12+1+0.5</f>
        <v>17.124993326666669</v>
      </c>
      <c r="D235" s="31" t="s">
        <v>1</v>
      </c>
      <c r="E235" s="35" t="s">
        <v>107</v>
      </c>
    </row>
    <row r="236" spans="1:5" ht="24.75" customHeight="1" x14ac:dyDescent="0.25">
      <c r="A236" s="32"/>
      <c r="B236" s="32"/>
      <c r="C236" s="41">
        <v>2</v>
      </c>
      <c r="D236" s="31" t="s">
        <v>31</v>
      </c>
      <c r="E236" s="35" t="s">
        <v>42</v>
      </c>
    </row>
    <row r="237" spans="1:5" ht="24.75" customHeight="1" x14ac:dyDescent="0.25">
      <c r="A237" s="32"/>
      <c r="B237" s="32"/>
      <c r="C237" s="46">
        <v>1.5</v>
      </c>
      <c r="D237" s="31" t="s">
        <v>1</v>
      </c>
      <c r="E237" s="35" t="s">
        <v>258</v>
      </c>
    </row>
    <row r="238" spans="1:5" ht="24.75" customHeight="1" x14ac:dyDescent="0.25">
      <c r="A238" s="32"/>
      <c r="B238" s="32"/>
      <c r="C238" s="42">
        <f>0.66666666+6.375+2.66+9.5/12+2.66+9.5/12+1+0.5</f>
        <v>15.444999993333333</v>
      </c>
      <c r="D238" s="31" t="s">
        <v>1</v>
      </c>
      <c r="E238" s="35" t="s">
        <v>107</v>
      </c>
    </row>
    <row r="239" spans="1:5" ht="24.75" customHeight="1" x14ac:dyDescent="0.25">
      <c r="A239" s="32"/>
      <c r="B239" s="32"/>
      <c r="C239" s="41">
        <v>2</v>
      </c>
      <c r="D239" s="31" t="s">
        <v>31</v>
      </c>
      <c r="E239" s="35" t="s">
        <v>42</v>
      </c>
    </row>
    <row r="240" spans="1:5" ht="24.75" customHeight="1" x14ac:dyDescent="0.25">
      <c r="A240" s="32"/>
      <c r="B240" s="32"/>
      <c r="C240" s="34">
        <f>C231*C232*C233+C234*C235*C236+C237*C238*C239</f>
        <v>4410.3171424677867</v>
      </c>
      <c r="D240" s="31" t="s">
        <v>6</v>
      </c>
      <c r="E240" s="35" t="s">
        <v>9</v>
      </c>
    </row>
    <row r="241" spans="1:5" ht="24.75" customHeight="1" x14ac:dyDescent="0.25">
      <c r="A241" s="32"/>
      <c r="B241" s="32"/>
      <c r="C241" s="34">
        <f>C240/9</f>
        <v>490.03523805197631</v>
      </c>
      <c r="D241" s="30" t="s">
        <v>21</v>
      </c>
      <c r="E241" s="33" t="s">
        <v>39</v>
      </c>
    </row>
    <row r="242" spans="1:5" ht="24.75" customHeight="1" x14ac:dyDescent="0.25">
      <c r="A242" s="32" t="s">
        <v>106</v>
      </c>
      <c r="B242" s="32"/>
      <c r="C242" s="44">
        <v>23.416665999999999</v>
      </c>
      <c r="D242" s="31" t="s">
        <v>1</v>
      </c>
      <c r="E242" s="35" t="s">
        <v>259</v>
      </c>
    </row>
    <row r="243" spans="1:5" ht="24.75" customHeight="1" x14ac:dyDescent="0.25">
      <c r="A243" s="32"/>
      <c r="B243" s="32"/>
      <c r="C243" s="42">
        <f>0.66666666+6+2+1.1666+2</f>
        <v>11.833266660000001</v>
      </c>
      <c r="D243" s="31" t="s">
        <v>1</v>
      </c>
      <c r="E243" s="35" t="s">
        <v>107</v>
      </c>
    </row>
    <row r="244" spans="1:5" ht="24.75" customHeight="1" x14ac:dyDescent="0.25">
      <c r="A244" s="32"/>
      <c r="B244" s="32"/>
      <c r="C244" s="41">
        <v>2</v>
      </c>
      <c r="D244" s="31" t="s">
        <v>31</v>
      </c>
      <c r="E244" s="35" t="s">
        <v>42</v>
      </c>
    </row>
    <row r="245" spans="1:5" ht="24.75" customHeight="1" x14ac:dyDescent="0.25">
      <c r="A245" s="32"/>
      <c r="B245" s="32"/>
      <c r="C245" s="46">
        <v>5</v>
      </c>
      <c r="D245" s="31" t="s">
        <v>1</v>
      </c>
      <c r="E245" s="35" t="s">
        <v>260</v>
      </c>
    </row>
    <row r="246" spans="1:5" ht="24.75" customHeight="1" x14ac:dyDescent="0.25">
      <c r="A246" s="32"/>
      <c r="B246" s="32"/>
      <c r="C246" s="42">
        <f>0.66666666+6+3.5+1.16666+3.5</f>
        <v>14.833326660000001</v>
      </c>
      <c r="D246" s="31" t="s">
        <v>1</v>
      </c>
      <c r="E246" s="35" t="s">
        <v>107</v>
      </c>
    </row>
    <row r="247" spans="1:5" ht="24.75" customHeight="1" x14ac:dyDescent="0.25">
      <c r="A247" s="32"/>
      <c r="B247" s="32"/>
      <c r="C247" s="41">
        <v>2</v>
      </c>
      <c r="D247" s="31" t="s">
        <v>31</v>
      </c>
      <c r="E247" s="35" t="s">
        <v>42</v>
      </c>
    </row>
    <row r="248" spans="1:5" ht="24.75" customHeight="1" x14ac:dyDescent="0.25">
      <c r="A248" s="32"/>
      <c r="B248" s="32"/>
      <c r="C248" s="46">
        <v>1.5</v>
      </c>
      <c r="D248" s="31" t="s">
        <v>1</v>
      </c>
      <c r="E248" s="35" t="s">
        <v>261</v>
      </c>
    </row>
    <row r="249" spans="1:5" ht="24.75" customHeight="1" x14ac:dyDescent="0.25">
      <c r="A249" s="32"/>
      <c r="B249" s="32"/>
      <c r="C249" s="42">
        <f>0.66666666+6.375+2.66+9.5/12+2.66</f>
        <v>13.153333326666667</v>
      </c>
      <c r="D249" s="31" t="s">
        <v>1</v>
      </c>
      <c r="E249" s="35" t="s">
        <v>107</v>
      </c>
    </row>
    <row r="250" spans="1:5" ht="24.75" customHeight="1" x14ac:dyDescent="0.25">
      <c r="A250" s="32"/>
      <c r="B250" s="32"/>
      <c r="C250" s="41">
        <v>2</v>
      </c>
      <c r="D250" s="31" t="s">
        <v>31</v>
      </c>
      <c r="E250" s="35" t="s">
        <v>42</v>
      </c>
    </row>
    <row r="251" spans="1:5" ht="24.75" customHeight="1" x14ac:dyDescent="0.25">
      <c r="A251" s="32"/>
      <c r="B251" s="32"/>
      <c r="C251" s="34">
        <f>C242*C243*C244+C245*C246*C247+C248*C249*C250</f>
        <v>741.98457271231121</v>
      </c>
      <c r="D251" s="31" t="s">
        <v>6</v>
      </c>
      <c r="E251" s="35" t="s">
        <v>9</v>
      </c>
    </row>
    <row r="252" spans="1:5" ht="24.75" customHeight="1" x14ac:dyDescent="0.25">
      <c r="A252" s="32"/>
      <c r="B252" s="32"/>
      <c r="C252" s="34">
        <f>C251/9</f>
        <v>82.442730301367916</v>
      </c>
      <c r="D252" s="30" t="s">
        <v>21</v>
      </c>
      <c r="E252" s="33" t="s">
        <v>39</v>
      </c>
    </row>
    <row r="253" spans="1:5" ht="24.75" customHeight="1" x14ac:dyDescent="0.25">
      <c r="C253" s="34"/>
      <c r="D253" s="30"/>
      <c r="E253" s="33"/>
    </row>
    <row r="254" spans="1:5" ht="24.75" customHeight="1" x14ac:dyDescent="0.25">
      <c r="A254" s="11">
        <f>A25</f>
        <v>512</v>
      </c>
      <c r="B254" s="11" t="str">
        <f>B25</f>
        <v>10100</v>
      </c>
      <c r="C254" s="12">
        <f>C25</f>
        <v>534.49250666666671</v>
      </c>
      <c r="D254" s="11" t="str">
        <f>D25</f>
        <v>SQ YD</v>
      </c>
      <c r="E254" s="13" t="str">
        <f>E25</f>
        <v>SEALING OF CONCRETE SURFACES (EPOXY-URETHANE)</v>
      </c>
    </row>
    <row r="255" spans="1:5" ht="24.75" customHeight="1" x14ac:dyDescent="0.25">
      <c r="A255" s="14"/>
      <c r="B255" s="14"/>
      <c r="C255" s="17"/>
      <c r="D255" s="14"/>
      <c r="E255" s="15"/>
    </row>
    <row r="256" spans="1:5" ht="24.75" customHeight="1" x14ac:dyDescent="0.25">
      <c r="A256" s="32" t="s">
        <v>27</v>
      </c>
      <c r="B256" s="32"/>
      <c r="C256" s="38">
        <v>38.333300000000001</v>
      </c>
      <c r="D256" s="31" t="s">
        <v>1</v>
      </c>
      <c r="E256" s="32" t="s">
        <v>29</v>
      </c>
    </row>
    <row r="257" spans="1:5" ht="24.75" customHeight="1" x14ac:dyDescent="0.25">
      <c r="A257" s="31"/>
      <c r="B257" s="31"/>
      <c r="C257" s="46">
        <v>8.3000000000000007</v>
      </c>
      <c r="D257" s="31" t="s">
        <v>1</v>
      </c>
      <c r="E257" s="32" t="s">
        <v>30</v>
      </c>
    </row>
    <row r="258" spans="1:5" ht="24.75" customHeight="1" x14ac:dyDescent="0.25">
      <c r="A258" s="31"/>
      <c r="B258" s="31"/>
      <c r="C258" s="38">
        <v>2</v>
      </c>
      <c r="D258" s="31" t="s">
        <v>31</v>
      </c>
      <c r="E258" s="32" t="s">
        <v>32</v>
      </c>
    </row>
    <row r="259" spans="1:5" ht="24.75" customHeight="1" x14ac:dyDescent="0.25">
      <c r="A259" s="31"/>
      <c r="B259" s="31"/>
      <c r="C259" s="34">
        <f>C256*C257*C258</f>
        <v>636.33278000000007</v>
      </c>
      <c r="D259" s="31" t="s">
        <v>6</v>
      </c>
      <c r="E259" s="32" t="s">
        <v>39</v>
      </c>
    </row>
    <row r="260" spans="1:5" ht="24.75" customHeight="1" x14ac:dyDescent="0.25">
      <c r="A260" s="31"/>
      <c r="B260" s="31"/>
      <c r="C260" s="34"/>
      <c r="D260" s="31"/>
      <c r="E260" s="32"/>
    </row>
    <row r="261" spans="1:5" ht="24.75" customHeight="1" x14ac:dyDescent="0.25">
      <c r="A261" s="32" t="s">
        <v>33</v>
      </c>
      <c r="B261" s="32"/>
      <c r="C261" s="72">
        <f>(C196+C201+C206+C211)/4</f>
        <v>37.75</v>
      </c>
      <c r="D261" s="31" t="s">
        <v>1</v>
      </c>
      <c r="E261" s="32" t="s">
        <v>34</v>
      </c>
    </row>
    <row r="262" spans="1:5" ht="24.75" customHeight="1" x14ac:dyDescent="0.25">
      <c r="A262" s="31"/>
      <c r="B262" s="31"/>
      <c r="C262" s="46">
        <v>6.5</v>
      </c>
      <c r="D262" s="31" t="s">
        <v>1</v>
      </c>
      <c r="E262" s="32" t="s">
        <v>30</v>
      </c>
    </row>
    <row r="263" spans="1:5" ht="24.75" customHeight="1" x14ac:dyDescent="0.25">
      <c r="A263" s="31"/>
      <c r="B263" s="31"/>
      <c r="C263" s="38">
        <f>1.5+0.5</f>
        <v>2</v>
      </c>
      <c r="D263" s="31" t="s">
        <v>1</v>
      </c>
      <c r="E263" s="32" t="s">
        <v>35</v>
      </c>
    </row>
    <row r="264" spans="1:5" ht="24.75" customHeight="1" x14ac:dyDescent="0.25">
      <c r="A264" s="31"/>
      <c r="B264" s="31"/>
      <c r="C264" s="38">
        <v>4</v>
      </c>
      <c r="D264" s="31" t="s">
        <v>31</v>
      </c>
      <c r="E264" s="32" t="s">
        <v>36</v>
      </c>
    </row>
    <row r="265" spans="1:5" ht="24.75" customHeight="1" x14ac:dyDescent="0.25">
      <c r="A265" s="32"/>
      <c r="B265" s="32"/>
      <c r="C265" s="34">
        <f>C261*C262*C264+C261*C263*C264</f>
        <v>1283.5</v>
      </c>
      <c r="D265" s="31" t="s">
        <v>6</v>
      </c>
      <c r="E265" s="32" t="s">
        <v>39</v>
      </c>
    </row>
    <row r="266" spans="1:5" ht="24.75" customHeight="1" x14ac:dyDescent="0.25">
      <c r="A266" s="32"/>
      <c r="B266" s="32"/>
      <c r="C266" s="34"/>
      <c r="D266" s="31"/>
      <c r="E266" s="35"/>
    </row>
    <row r="267" spans="1:5" ht="24.75" customHeight="1" x14ac:dyDescent="0.25">
      <c r="A267" s="32"/>
      <c r="B267" s="32"/>
      <c r="C267" s="34">
        <f>C259+C265</f>
        <v>1919.8327800000002</v>
      </c>
      <c r="D267" s="31" t="s">
        <v>6</v>
      </c>
      <c r="E267" s="35" t="s">
        <v>37</v>
      </c>
    </row>
    <row r="268" spans="1:5" ht="24.75" customHeight="1" x14ac:dyDescent="0.25">
      <c r="A268" s="32"/>
      <c r="B268" s="32"/>
      <c r="C268" s="34">
        <f>C267/9</f>
        <v>213.31475333333336</v>
      </c>
      <c r="D268" s="30" t="s">
        <v>21</v>
      </c>
      <c r="E268" s="33" t="s">
        <v>39</v>
      </c>
    </row>
    <row r="269" spans="1:5" ht="24.75" customHeight="1" x14ac:dyDescent="0.25">
      <c r="A269" s="32"/>
      <c r="B269" s="32"/>
      <c r="C269" s="34"/>
      <c r="D269" s="31"/>
      <c r="E269" s="35"/>
    </row>
    <row r="270" spans="1:5" ht="24.75" customHeight="1" x14ac:dyDescent="0.25">
      <c r="A270" s="32" t="s">
        <v>28</v>
      </c>
      <c r="B270" s="32"/>
      <c r="C270" s="67">
        <f>C170</f>
        <v>35</v>
      </c>
      <c r="D270" s="31" t="s">
        <v>103</v>
      </c>
      <c r="E270" s="35" t="s">
        <v>116</v>
      </c>
    </row>
    <row r="271" spans="1:5" ht="24.75" customHeight="1" x14ac:dyDescent="0.25">
      <c r="A271" s="32"/>
      <c r="B271" s="32"/>
      <c r="C271" s="67">
        <f>C171</f>
        <v>4.0999999999999996</v>
      </c>
      <c r="D271" s="31" t="s">
        <v>103</v>
      </c>
      <c r="E271" s="35" t="s">
        <v>117</v>
      </c>
    </row>
    <row r="272" spans="1:5" ht="24.75" customHeight="1" x14ac:dyDescent="0.25">
      <c r="A272" s="32"/>
      <c r="B272" s="32"/>
      <c r="C272" s="67">
        <f>C173</f>
        <v>27.5</v>
      </c>
      <c r="D272" s="31" t="s">
        <v>103</v>
      </c>
      <c r="E272" s="35" t="s">
        <v>116</v>
      </c>
    </row>
    <row r="273" spans="1:5" ht="24.75" customHeight="1" x14ac:dyDescent="0.25">
      <c r="A273" s="32"/>
      <c r="B273" s="32"/>
      <c r="C273" s="67">
        <f>C174</f>
        <v>5</v>
      </c>
      <c r="D273" s="31" t="s">
        <v>103</v>
      </c>
      <c r="E273" s="35" t="s">
        <v>119</v>
      </c>
    </row>
    <row r="274" spans="1:5" ht="24.75" customHeight="1" x14ac:dyDescent="0.25">
      <c r="A274" s="32"/>
      <c r="B274" s="32"/>
      <c r="C274" s="67">
        <f>C176</f>
        <v>20</v>
      </c>
      <c r="D274" s="31" t="s">
        <v>103</v>
      </c>
      <c r="E274" s="35" t="s">
        <v>121</v>
      </c>
    </row>
    <row r="275" spans="1:5" ht="24.75" customHeight="1" x14ac:dyDescent="0.25">
      <c r="A275" s="32"/>
      <c r="B275" s="32"/>
      <c r="C275" s="71">
        <v>13.6</v>
      </c>
      <c r="D275" s="31" t="s">
        <v>103</v>
      </c>
      <c r="E275" s="35" t="s">
        <v>122</v>
      </c>
    </row>
    <row r="276" spans="1:5" ht="24.75" customHeight="1" x14ac:dyDescent="0.25">
      <c r="A276" s="32"/>
      <c r="B276" s="32"/>
      <c r="C276" s="71">
        <v>2</v>
      </c>
      <c r="D276" s="31" t="s">
        <v>126</v>
      </c>
      <c r="E276" s="35" t="s">
        <v>127</v>
      </c>
    </row>
    <row r="277" spans="1:5" ht="24.75" customHeight="1" x14ac:dyDescent="0.25">
      <c r="A277" s="32"/>
      <c r="B277" s="32"/>
      <c r="C277" s="68">
        <f>(C270*C271*2+C272*C273*2+C274*C275*2)*C276</f>
        <v>2212</v>
      </c>
      <c r="D277" s="31" t="s">
        <v>23</v>
      </c>
      <c r="E277" s="35" t="s">
        <v>39</v>
      </c>
    </row>
    <row r="278" spans="1:5" ht="24.75" customHeight="1" x14ac:dyDescent="0.25">
      <c r="A278" s="32"/>
      <c r="B278" s="32"/>
      <c r="C278" s="71">
        <f>4+9+13.6</f>
        <v>26.6</v>
      </c>
      <c r="D278" s="31" t="s">
        <v>1</v>
      </c>
      <c r="E278" s="35" t="s">
        <v>262</v>
      </c>
    </row>
    <row r="279" spans="1:5" ht="24.75" customHeight="1" x14ac:dyDescent="0.25">
      <c r="A279" s="32"/>
      <c r="B279" s="32"/>
      <c r="C279" s="67">
        <f>C172</f>
        <v>4</v>
      </c>
      <c r="D279" s="31" t="s">
        <v>1</v>
      </c>
      <c r="E279" s="35" t="s">
        <v>83</v>
      </c>
    </row>
    <row r="280" spans="1:5" ht="24.75" customHeight="1" x14ac:dyDescent="0.25">
      <c r="A280" s="32"/>
      <c r="B280" s="32"/>
      <c r="C280" s="67">
        <f>C278*C279*2</f>
        <v>212.8</v>
      </c>
      <c r="D280" s="31" t="s">
        <v>23</v>
      </c>
      <c r="E280" s="35" t="s">
        <v>130</v>
      </c>
    </row>
    <row r="281" spans="1:5" ht="24.75" customHeight="1" x14ac:dyDescent="0.25">
      <c r="A281" s="32"/>
      <c r="B281" s="32"/>
      <c r="C281" s="71">
        <v>2</v>
      </c>
      <c r="D281" s="31" t="s">
        <v>126</v>
      </c>
      <c r="E281" s="35" t="s">
        <v>127</v>
      </c>
    </row>
    <row r="282" spans="1:5" ht="24.75" customHeight="1" x14ac:dyDescent="0.25">
      <c r="A282" s="32"/>
      <c r="B282" s="32"/>
      <c r="C282" s="68">
        <f>C280*C281</f>
        <v>425.6</v>
      </c>
      <c r="D282" s="31" t="s">
        <v>131</v>
      </c>
      <c r="E282" s="35" t="s">
        <v>132</v>
      </c>
    </row>
    <row r="283" spans="1:5" ht="24.75" customHeight="1" x14ac:dyDescent="0.25">
      <c r="A283" s="32"/>
      <c r="B283" s="32"/>
      <c r="C283" s="69">
        <f>(C277+C282)/9</f>
        <v>293.06666666666666</v>
      </c>
      <c r="D283" s="31" t="s">
        <v>21</v>
      </c>
      <c r="E283" s="35" t="s">
        <v>129</v>
      </c>
    </row>
    <row r="284" spans="1:5" ht="24.75" customHeight="1" x14ac:dyDescent="0.25">
      <c r="A284" s="32"/>
      <c r="B284" s="32"/>
      <c r="C284" s="34"/>
      <c r="D284" s="30"/>
      <c r="E284" s="33"/>
    </row>
    <row r="285" spans="1:5" ht="24.75" customHeight="1" x14ac:dyDescent="0.25">
      <c r="A285" s="32" t="s">
        <v>40</v>
      </c>
      <c r="B285" s="32"/>
      <c r="C285" s="41">
        <v>0</v>
      </c>
      <c r="D285" s="31" t="s">
        <v>1</v>
      </c>
      <c r="E285" s="35" t="s">
        <v>34</v>
      </c>
    </row>
    <row r="286" spans="1:5" ht="24.75" customHeight="1" x14ac:dyDescent="0.25">
      <c r="A286" s="32"/>
      <c r="B286" s="32"/>
      <c r="C286" s="42">
        <v>0</v>
      </c>
      <c r="D286" s="31" t="s">
        <v>1</v>
      </c>
      <c r="E286" s="35" t="s">
        <v>41</v>
      </c>
    </row>
    <row r="287" spans="1:5" ht="24.75" customHeight="1" x14ac:dyDescent="0.25">
      <c r="A287" s="32"/>
      <c r="B287" s="32"/>
      <c r="C287" s="41">
        <v>0</v>
      </c>
      <c r="D287" s="31" t="s">
        <v>31</v>
      </c>
      <c r="E287" s="35" t="s">
        <v>42</v>
      </c>
    </row>
    <row r="288" spans="1:5" ht="24.75" customHeight="1" x14ac:dyDescent="0.25">
      <c r="A288" s="32"/>
      <c r="B288" s="32"/>
      <c r="C288" s="34">
        <f>C285*C286*C287</f>
        <v>0</v>
      </c>
      <c r="D288" s="31" t="s">
        <v>6</v>
      </c>
      <c r="E288" s="35" t="s">
        <v>43</v>
      </c>
    </row>
    <row r="289" spans="1:5" ht="24.75" customHeight="1" x14ac:dyDescent="0.25">
      <c r="A289" s="32"/>
      <c r="B289" s="32"/>
      <c r="C289" s="42">
        <v>3.3</v>
      </c>
      <c r="D289" s="31" t="s">
        <v>1</v>
      </c>
      <c r="E289" s="35" t="s">
        <v>175</v>
      </c>
    </row>
    <row r="290" spans="1:5" ht="24.75" customHeight="1" x14ac:dyDescent="0.25">
      <c r="A290" s="32"/>
      <c r="B290" s="32"/>
      <c r="C290" s="39">
        <f>C155</f>
        <v>38.333300000000001</v>
      </c>
      <c r="D290" s="31" t="s">
        <v>1</v>
      </c>
      <c r="E290" s="35" t="s">
        <v>176</v>
      </c>
    </row>
    <row r="291" spans="1:5" ht="24.75" customHeight="1" x14ac:dyDescent="0.25">
      <c r="A291" s="32"/>
      <c r="B291" s="32"/>
      <c r="C291" s="37">
        <f>C158</f>
        <v>2</v>
      </c>
      <c r="D291" s="31" t="s">
        <v>31</v>
      </c>
      <c r="E291" s="35" t="s">
        <v>177</v>
      </c>
    </row>
    <row r="292" spans="1:5" ht="24.75" customHeight="1" x14ac:dyDescent="0.25">
      <c r="A292" s="32"/>
      <c r="B292" s="32"/>
      <c r="C292" s="34">
        <f>C289*C290*C291</f>
        <v>252.99977999999999</v>
      </c>
      <c r="D292" s="31" t="s">
        <v>6</v>
      </c>
      <c r="E292" s="35" t="s">
        <v>178</v>
      </c>
    </row>
    <row r="293" spans="1:5" ht="24.75" customHeight="1" x14ac:dyDescent="0.25">
      <c r="A293" s="32"/>
      <c r="B293" s="32"/>
      <c r="C293" s="34">
        <f>(C288+C292)/9</f>
        <v>28.111086666666665</v>
      </c>
      <c r="D293" s="30" t="s">
        <v>21</v>
      </c>
      <c r="E293" s="33" t="s">
        <v>39</v>
      </c>
    </row>
    <row r="294" spans="1:5" ht="24.75" customHeight="1" x14ac:dyDescent="0.25">
      <c r="A294" s="32"/>
      <c r="B294" s="32"/>
      <c r="C294" s="34"/>
      <c r="D294" s="30"/>
      <c r="E294" s="33"/>
    </row>
    <row r="295" spans="1:5" ht="24.75" customHeight="1" x14ac:dyDescent="0.25">
      <c r="A295" s="11">
        <f>A27</f>
        <v>513</v>
      </c>
      <c r="B295" s="11" t="str">
        <f>B27</f>
        <v>10261</v>
      </c>
      <c r="C295" s="12">
        <f>C27</f>
        <v>259239.13358827718</v>
      </c>
      <c r="D295" s="11" t="str">
        <f>D27</f>
        <v>LB</v>
      </c>
      <c r="E295" s="13" t="str">
        <f>E27</f>
        <v>STRUCTURAL STEEL MEMBERS, LEVEL 3, AS PER PLAN</v>
      </c>
    </row>
    <row r="296" spans="1:5" ht="24.75" customHeight="1" x14ac:dyDescent="0.25">
      <c r="A296" s="32"/>
      <c r="B296" s="32"/>
      <c r="C296" s="34"/>
      <c r="D296" s="30"/>
      <c r="E296" s="33"/>
    </row>
    <row r="297" spans="1:5" ht="24.75" customHeight="1" x14ac:dyDescent="0.25">
      <c r="A297" s="32"/>
      <c r="B297" s="32"/>
      <c r="C297" s="38">
        <v>149</v>
      </c>
      <c r="D297" s="31" t="s">
        <v>142</v>
      </c>
      <c r="E297" s="32" t="s">
        <v>206</v>
      </c>
    </row>
    <row r="298" spans="1:5" ht="24.75" customHeight="1" x14ac:dyDescent="0.25">
      <c r="A298" s="32"/>
      <c r="B298" s="32"/>
      <c r="C298" s="38">
        <f>27.375+27.375</f>
        <v>54.75</v>
      </c>
      <c r="D298" s="31" t="s">
        <v>1</v>
      </c>
      <c r="E298" s="32" t="s">
        <v>145</v>
      </c>
    </row>
    <row r="299" spans="1:5" ht="24.75" customHeight="1" x14ac:dyDescent="0.25">
      <c r="C299" s="38">
        <v>5</v>
      </c>
      <c r="D299" s="31" t="s">
        <v>31</v>
      </c>
      <c r="E299" s="35" t="s">
        <v>146</v>
      </c>
    </row>
    <row r="300" spans="1:5" ht="24.75" customHeight="1" x14ac:dyDescent="0.25">
      <c r="C300" s="38">
        <v>362</v>
      </c>
      <c r="D300" s="31" t="s">
        <v>142</v>
      </c>
      <c r="E300" s="32" t="s">
        <v>207</v>
      </c>
    </row>
    <row r="301" spans="1:5" ht="24.75" customHeight="1" x14ac:dyDescent="0.25">
      <c r="C301" s="38">
        <v>98.75</v>
      </c>
      <c r="D301" s="31" t="s">
        <v>1</v>
      </c>
      <c r="E301" s="32" t="s">
        <v>145</v>
      </c>
    </row>
    <row r="302" spans="1:5" ht="24.75" customHeight="1" x14ac:dyDescent="0.25">
      <c r="C302" s="38">
        <v>5</v>
      </c>
      <c r="D302" s="31" t="s">
        <v>31</v>
      </c>
      <c r="E302" s="35" t="s">
        <v>146</v>
      </c>
    </row>
    <row r="303" spans="1:5" ht="24.75" customHeight="1" x14ac:dyDescent="0.25">
      <c r="C303" s="34">
        <f>C297*C298*C299+C300*C301*C302</f>
        <v>219526.25</v>
      </c>
      <c r="D303" s="30" t="s">
        <v>142</v>
      </c>
      <c r="E303" s="35" t="s">
        <v>147</v>
      </c>
    </row>
    <row r="304" spans="1:5" ht="24.75" customHeight="1" x14ac:dyDescent="0.25">
      <c r="A304" s="31" t="s">
        <v>209</v>
      </c>
      <c r="B304" s="31"/>
      <c r="C304" s="73">
        <v>19.7</v>
      </c>
      <c r="D304" s="31" t="s">
        <v>1</v>
      </c>
      <c r="E304" s="32" t="s">
        <v>148</v>
      </c>
    </row>
    <row r="305" spans="1:5" ht="24.75" customHeight="1" x14ac:dyDescent="0.25">
      <c r="A305" s="31"/>
      <c r="B305" s="31"/>
      <c r="C305" s="73">
        <v>16.2</v>
      </c>
      <c r="D305" s="31" t="s">
        <v>149</v>
      </c>
      <c r="E305" s="32" t="s">
        <v>150</v>
      </c>
    </row>
    <row r="306" spans="1:5" ht="24.75" customHeight="1" x14ac:dyDescent="0.25">
      <c r="A306" s="31"/>
      <c r="B306" s="31"/>
      <c r="C306" s="74">
        <f>C304*C305</f>
        <v>319.14</v>
      </c>
      <c r="D306" s="31" t="s">
        <v>142</v>
      </c>
      <c r="E306" s="32" t="s">
        <v>151</v>
      </c>
    </row>
    <row r="307" spans="1:5" ht="24.75" customHeight="1" x14ac:dyDescent="0.25">
      <c r="A307" s="31"/>
      <c r="B307" s="31"/>
      <c r="C307" s="73">
        <v>3.04</v>
      </c>
      <c r="D307" s="31" t="s">
        <v>1</v>
      </c>
      <c r="E307" s="32" t="s">
        <v>152</v>
      </c>
    </row>
    <row r="308" spans="1:5" ht="24.75" customHeight="1" x14ac:dyDescent="0.25">
      <c r="A308" s="31"/>
      <c r="B308" s="31"/>
      <c r="C308" s="73">
        <f>7.75/12</f>
        <v>0.64583333333333337</v>
      </c>
      <c r="D308" s="31" t="s">
        <v>1</v>
      </c>
      <c r="E308" s="32" t="s">
        <v>153</v>
      </c>
    </row>
    <row r="309" spans="1:5" ht="24.75" customHeight="1" x14ac:dyDescent="0.25">
      <c r="A309" s="31"/>
      <c r="B309" s="31"/>
      <c r="C309" s="75">
        <f>0.375/12</f>
        <v>3.125E-2</v>
      </c>
      <c r="D309" s="31" t="s">
        <v>1</v>
      </c>
      <c r="E309" s="32" t="s">
        <v>154</v>
      </c>
    </row>
    <row r="310" spans="1:5" ht="24.75" customHeight="1" x14ac:dyDescent="0.25">
      <c r="A310" s="31"/>
      <c r="B310" s="31"/>
      <c r="C310" s="73">
        <v>2</v>
      </c>
      <c r="D310" s="31" t="s">
        <v>31</v>
      </c>
      <c r="E310" s="32" t="s">
        <v>155</v>
      </c>
    </row>
    <row r="311" spans="1:5" ht="24.75" customHeight="1" x14ac:dyDescent="0.25">
      <c r="A311" s="31"/>
      <c r="B311" s="31"/>
      <c r="C311" s="73">
        <v>490</v>
      </c>
      <c r="D311" s="31" t="s">
        <v>156</v>
      </c>
      <c r="E311" s="32" t="s">
        <v>157</v>
      </c>
    </row>
    <row r="312" spans="1:5" ht="24.75" customHeight="1" x14ac:dyDescent="0.25">
      <c r="A312" s="31"/>
      <c r="B312" s="31"/>
      <c r="C312" s="74">
        <f>C307*C308*C309*C310*C311</f>
        <v>60.127083333333331</v>
      </c>
      <c r="D312" s="31" t="s">
        <v>142</v>
      </c>
      <c r="E312" s="32" t="s">
        <v>151</v>
      </c>
    </row>
    <row r="313" spans="1:5" ht="24.75" customHeight="1" x14ac:dyDescent="0.25">
      <c r="A313" s="31"/>
      <c r="B313" s="31"/>
      <c r="C313" s="73">
        <v>0.75</v>
      </c>
      <c r="D313" s="31" t="s">
        <v>1</v>
      </c>
      <c r="E313" s="32" t="s">
        <v>164</v>
      </c>
    </row>
    <row r="314" spans="1:5" ht="24.75" customHeight="1" x14ac:dyDescent="0.25">
      <c r="A314" s="31"/>
      <c r="B314" s="31"/>
      <c r="C314" s="73">
        <v>1.25</v>
      </c>
      <c r="D314" s="31" t="s">
        <v>1</v>
      </c>
      <c r="E314" s="32" t="s">
        <v>165</v>
      </c>
    </row>
    <row r="315" spans="1:5" ht="24.75" customHeight="1" x14ac:dyDescent="0.25">
      <c r="A315" s="31"/>
      <c r="B315" s="31"/>
      <c r="C315" s="75">
        <f>0.375/12</f>
        <v>3.125E-2</v>
      </c>
      <c r="D315" s="31" t="s">
        <v>1</v>
      </c>
      <c r="E315" s="32" t="s">
        <v>166</v>
      </c>
    </row>
    <row r="316" spans="1:5" ht="24.75" customHeight="1" x14ac:dyDescent="0.25">
      <c r="A316" s="31"/>
      <c r="B316" s="31"/>
      <c r="C316" s="73">
        <v>2</v>
      </c>
      <c r="D316" s="31" t="s">
        <v>31</v>
      </c>
      <c r="E316" s="32" t="s">
        <v>155</v>
      </c>
    </row>
    <row r="317" spans="1:5" ht="24.75" customHeight="1" x14ac:dyDescent="0.25">
      <c r="A317" s="31"/>
      <c r="B317" s="31"/>
      <c r="C317" s="73">
        <v>490</v>
      </c>
      <c r="D317" s="31" t="s">
        <v>156</v>
      </c>
      <c r="E317" s="32" t="s">
        <v>157</v>
      </c>
    </row>
    <row r="318" spans="1:5" ht="24.75" customHeight="1" x14ac:dyDescent="0.25">
      <c r="A318" s="31"/>
      <c r="B318" s="31"/>
      <c r="C318" s="74">
        <f>C313*C314*C315*C316*C317</f>
        <v>28.7109375</v>
      </c>
      <c r="D318" s="31" t="s">
        <v>142</v>
      </c>
      <c r="E318" s="32" t="s">
        <v>151</v>
      </c>
    </row>
    <row r="319" spans="1:5" ht="24.75" customHeight="1" x14ac:dyDescent="0.25">
      <c r="A319" s="31"/>
      <c r="B319" s="31"/>
      <c r="C319" s="73">
        <f>12.5/12</f>
        <v>1.0416666666666667</v>
      </c>
      <c r="D319" s="31" t="s">
        <v>1</v>
      </c>
      <c r="E319" s="32" t="s">
        <v>167</v>
      </c>
    </row>
    <row r="320" spans="1:5" ht="24.75" customHeight="1" x14ac:dyDescent="0.25">
      <c r="A320" s="31"/>
      <c r="B320" s="31"/>
      <c r="C320" s="73">
        <v>1.25</v>
      </c>
      <c r="D320" s="31" t="s">
        <v>1</v>
      </c>
      <c r="E320" s="32" t="s">
        <v>168</v>
      </c>
    </row>
    <row r="321" spans="1:5" ht="24.75" customHeight="1" x14ac:dyDescent="0.25">
      <c r="A321" s="31"/>
      <c r="B321" s="31"/>
      <c r="C321" s="75">
        <f>0.375/12</f>
        <v>3.125E-2</v>
      </c>
      <c r="D321" s="31" t="s">
        <v>1</v>
      </c>
      <c r="E321" s="32" t="s">
        <v>169</v>
      </c>
    </row>
    <row r="322" spans="1:5" ht="24.75" customHeight="1" x14ac:dyDescent="0.25">
      <c r="A322" s="31"/>
      <c r="B322" s="31"/>
      <c r="C322" s="73">
        <v>2</v>
      </c>
      <c r="D322" s="31" t="s">
        <v>31</v>
      </c>
      <c r="E322" s="32" t="s">
        <v>155</v>
      </c>
    </row>
    <row r="323" spans="1:5" ht="24.75" customHeight="1" x14ac:dyDescent="0.25">
      <c r="A323" s="31"/>
      <c r="B323" s="31"/>
      <c r="C323" s="73">
        <v>490</v>
      </c>
      <c r="D323" s="31" t="s">
        <v>156</v>
      </c>
      <c r="E323" s="32" t="s">
        <v>157</v>
      </c>
    </row>
    <row r="324" spans="1:5" ht="24.75" customHeight="1" x14ac:dyDescent="0.25">
      <c r="A324" s="31"/>
      <c r="B324" s="31"/>
      <c r="C324" s="74">
        <f>C319*C320*C321*C322*C323</f>
        <v>39.876302083333336</v>
      </c>
      <c r="D324" s="31" t="s">
        <v>142</v>
      </c>
      <c r="E324" s="32" t="s">
        <v>151</v>
      </c>
    </row>
    <row r="325" spans="1:5" ht="24.75" customHeight="1" x14ac:dyDescent="0.25">
      <c r="A325" s="31"/>
      <c r="B325" s="31"/>
      <c r="C325" s="73">
        <v>2</v>
      </c>
      <c r="D325" s="31" t="s">
        <v>1</v>
      </c>
      <c r="E325" s="32" t="s">
        <v>158</v>
      </c>
    </row>
    <row r="326" spans="1:5" ht="24.75" customHeight="1" x14ac:dyDescent="0.25">
      <c r="A326" s="31"/>
      <c r="B326" s="31"/>
      <c r="C326" s="73">
        <v>0.5</v>
      </c>
      <c r="D326" s="31" t="s">
        <v>1</v>
      </c>
      <c r="E326" s="32" t="s">
        <v>29</v>
      </c>
    </row>
    <row r="327" spans="1:5" ht="24.75" customHeight="1" x14ac:dyDescent="0.25">
      <c r="A327" s="31"/>
      <c r="B327" s="31"/>
      <c r="C327" s="76">
        <f>0.375/12</f>
        <v>3.125E-2</v>
      </c>
      <c r="D327" s="31" t="s">
        <v>1</v>
      </c>
      <c r="E327" s="32" t="s">
        <v>100</v>
      </c>
    </row>
    <row r="328" spans="1:5" ht="24.75" customHeight="1" x14ac:dyDescent="0.25">
      <c r="A328" s="31"/>
      <c r="B328" s="31"/>
      <c r="C328" s="73">
        <v>1</v>
      </c>
      <c r="D328" s="31" t="s">
        <v>31</v>
      </c>
      <c r="E328" s="32" t="s">
        <v>155</v>
      </c>
    </row>
    <row r="329" spans="1:5" ht="24.75" customHeight="1" x14ac:dyDescent="0.25">
      <c r="A329" s="31"/>
      <c r="B329" s="31"/>
      <c r="C329" s="73">
        <v>490</v>
      </c>
      <c r="D329" s="31" t="s">
        <v>156</v>
      </c>
      <c r="E329" s="32" t="s">
        <v>157</v>
      </c>
    </row>
    <row r="330" spans="1:5" ht="24.75" customHeight="1" x14ac:dyDescent="0.25">
      <c r="A330" s="31"/>
      <c r="B330" s="31"/>
      <c r="C330" s="74">
        <f>C325*C326*C327*C328*C329</f>
        <v>15.3125</v>
      </c>
      <c r="D330" s="31" t="s">
        <v>142</v>
      </c>
      <c r="E330" s="32" t="s">
        <v>151</v>
      </c>
    </row>
    <row r="331" spans="1:5" ht="24.75" customHeight="1" x14ac:dyDescent="0.25">
      <c r="A331" s="31"/>
      <c r="B331" s="31"/>
      <c r="C331" s="77">
        <v>8</v>
      </c>
      <c r="D331" s="31" t="s">
        <v>31</v>
      </c>
      <c r="E331" s="32" t="s">
        <v>159</v>
      </c>
    </row>
    <row r="332" spans="1:5" ht="24.75" customHeight="1" x14ac:dyDescent="0.25">
      <c r="A332" s="31"/>
      <c r="B332" s="31"/>
      <c r="C332" s="78">
        <f>(C306+C312+C330+C318+C324)*C331</f>
        <v>3705.3345833333328</v>
      </c>
      <c r="D332" s="31" t="s">
        <v>142</v>
      </c>
      <c r="E332" s="32" t="s">
        <v>151</v>
      </c>
    </row>
    <row r="333" spans="1:5" ht="24.75" customHeight="1" x14ac:dyDescent="0.25">
      <c r="A333" s="31" t="s">
        <v>208</v>
      </c>
      <c r="B333" s="31"/>
      <c r="C333" s="73">
        <v>19.5</v>
      </c>
      <c r="D333" s="31" t="s">
        <v>1</v>
      </c>
      <c r="E333" s="32" t="s">
        <v>148</v>
      </c>
    </row>
    <row r="334" spans="1:5" ht="24.75" customHeight="1" x14ac:dyDescent="0.25">
      <c r="A334" s="31"/>
      <c r="B334" s="31"/>
      <c r="C334" s="73">
        <v>16.2</v>
      </c>
      <c r="D334" s="31" t="s">
        <v>149</v>
      </c>
      <c r="E334" s="32" t="s">
        <v>150</v>
      </c>
    </row>
    <row r="335" spans="1:5" ht="24.75" customHeight="1" x14ac:dyDescent="0.25">
      <c r="A335" s="31"/>
      <c r="B335" s="31"/>
      <c r="C335" s="74">
        <f>C333*C334</f>
        <v>315.89999999999998</v>
      </c>
      <c r="D335" s="31" t="s">
        <v>142</v>
      </c>
      <c r="E335" s="32" t="s">
        <v>151</v>
      </c>
    </row>
    <row r="336" spans="1:5" ht="24.75" customHeight="1" x14ac:dyDescent="0.25">
      <c r="A336" s="31"/>
      <c r="B336" s="31"/>
      <c r="C336" s="73">
        <v>3.04</v>
      </c>
      <c r="D336" s="31" t="s">
        <v>1</v>
      </c>
      <c r="E336" s="32" t="s">
        <v>152</v>
      </c>
    </row>
    <row r="337" spans="1:5" ht="24.75" customHeight="1" x14ac:dyDescent="0.25">
      <c r="A337" s="31"/>
      <c r="B337" s="31"/>
      <c r="C337" s="73">
        <f>7.75/12</f>
        <v>0.64583333333333337</v>
      </c>
      <c r="D337" s="31" t="s">
        <v>1</v>
      </c>
      <c r="E337" s="32" t="s">
        <v>153</v>
      </c>
    </row>
    <row r="338" spans="1:5" ht="24.75" customHeight="1" x14ac:dyDescent="0.25">
      <c r="A338" s="31"/>
      <c r="B338" s="31"/>
      <c r="C338" s="75">
        <f>0.375/12</f>
        <v>3.125E-2</v>
      </c>
      <c r="D338" s="31" t="s">
        <v>1</v>
      </c>
      <c r="E338" s="32" t="s">
        <v>154</v>
      </c>
    </row>
    <row r="339" spans="1:5" ht="24.75" customHeight="1" x14ac:dyDescent="0.25">
      <c r="A339" s="31"/>
      <c r="B339" s="31"/>
      <c r="C339" s="73">
        <v>2</v>
      </c>
      <c r="D339" s="31" t="s">
        <v>31</v>
      </c>
      <c r="E339" s="32" t="s">
        <v>155</v>
      </c>
    </row>
    <row r="340" spans="1:5" ht="24.75" customHeight="1" x14ac:dyDescent="0.25">
      <c r="A340" s="31"/>
      <c r="B340" s="31"/>
      <c r="C340" s="73">
        <v>490</v>
      </c>
      <c r="D340" s="31" t="s">
        <v>156</v>
      </c>
      <c r="E340" s="32" t="s">
        <v>157</v>
      </c>
    </row>
    <row r="341" spans="1:5" ht="24.75" customHeight="1" x14ac:dyDescent="0.25">
      <c r="A341" s="31"/>
      <c r="B341" s="31"/>
      <c r="C341" s="74">
        <f>C336*C337*C338*C339*C340</f>
        <v>60.127083333333331</v>
      </c>
      <c r="D341" s="31" t="s">
        <v>142</v>
      </c>
      <c r="E341" s="32" t="s">
        <v>151</v>
      </c>
    </row>
    <row r="342" spans="1:5" ht="24.75" customHeight="1" x14ac:dyDescent="0.25">
      <c r="A342" s="31"/>
      <c r="B342" s="31"/>
      <c r="C342" s="73">
        <v>0.75</v>
      </c>
      <c r="D342" s="31" t="s">
        <v>1</v>
      </c>
      <c r="E342" s="32" t="s">
        <v>164</v>
      </c>
    </row>
    <row r="343" spans="1:5" ht="24.75" customHeight="1" x14ac:dyDescent="0.25">
      <c r="A343" s="31"/>
      <c r="B343" s="31"/>
      <c r="C343" s="73">
        <v>1.25</v>
      </c>
      <c r="D343" s="31" t="s">
        <v>1</v>
      </c>
      <c r="E343" s="32" t="s">
        <v>165</v>
      </c>
    </row>
    <row r="344" spans="1:5" ht="24.75" customHeight="1" x14ac:dyDescent="0.25">
      <c r="A344" s="31"/>
      <c r="B344" s="31"/>
      <c r="C344" s="75">
        <f>0.375/12</f>
        <v>3.125E-2</v>
      </c>
      <c r="D344" s="31" t="s">
        <v>1</v>
      </c>
      <c r="E344" s="32" t="s">
        <v>166</v>
      </c>
    </row>
    <row r="345" spans="1:5" ht="24.75" customHeight="1" x14ac:dyDescent="0.25">
      <c r="A345" s="31"/>
      <c r="B345" s="31"/>
      <c r="C345" s="73">
        <v>2</v>
      </c>
      <c r="D345" s="31" t="s">
        <v>31</v>
      </c>
      <c r="E345" s="32" t="s">
        <v>155</v>
      </c>
    </row>
    <row r="346" spans="1:5" ht="24.75" customHeight="1" x14ac:dyDescent="0.25">
      <c r="A346" s="31"/>
      <c r="B346" s="31"/>
      <c r="C346" s="73">
        <v>490</v>
      </c>
      <c r="D346" s="31" t="s">
        <v>156</v>
      </c>
      <c r="E346" s="32" t="s">
        <v>157</v>
      </c>
    </row>
    <row r="347" spans="1:5" ht="24.75" customHeight="1" x14ac:dyDescent="0.25">
      <c r="A347" s="31"/>
      <c r="B347" s="31"/>
      <c r="C347" s="74">
        <f>C342*C343*C344*C345*C346</f>
        <v>28.7109375</v>
      </c>
      <c r="D347" s="31" t="s">
        <v>142</v>
      </c>
      <c r="E347" s="32" t="s">
        <v>151</v>
      </c>
    </row>
    <row r="348" spans="1:5" ht="24.75" customHeight="1" x14ac:dyDescent="0.25">
      <c r="A348" s="31"/>
      <c r="B348" s="31"/>
      <c r="C348" s="73">
        <f>12.5/12</f>
        <v>1.0416666666666667</v>
      </c>
      <c r="D348" s="31" t="s">
        <v>1</v>
      </c>
      <c r="E348" s="32" t="s">
        <v>167</v>
      </c>
    </row>
    <row r="349" spans="1:5" ht="24.75" customHeight="1" x14ac:dyDescent="0.25">
      <c r="A349" s="31"/>
      <c r="B349" s="31"/>
      <c r="C349" s="73">
        <v>1.25</v>
      </c>
      <c r="D349" s="31" t="s">
        <v>1</v>
      </c>
      <c r="E349" s="32" t="s">
        <v>168</v>
      </c>
    </row>
    <row r="350" spans="1:5" ht="24.75" customHeight="1" x14ac:dyDescent="0.25">
      <c r="A350" s="31"/>
      <c r="B350" s="31"/>
      <c r="C350" s="75">
        <f>0.375/12</f>
        <v>3.125E-2</v>
      </c>
      <c r="D350" s="31" t="s">
        <v>1</v>
      </c>
      <c r="E350" s="32" t="s">
        <v>169</v>
      </c>
    </row>
    <row r="351" spans="1:5" ht="24.75" customHeight="1" x14ac:dyDescent="0.25">
      <c r="A351" s="31"/>
      <c r="B351" s="31"/>
      <c r="C351" s="73">
        <v>2</v>
      </c>
      <c r="D351" s="31" t="s">
        <v>31</v>
      </c>
      <c r="E351" s="32" t="s">
        <v>155</v>
      </c>
    </row>
    <row r="352" spans="1:5" ht="24.75" customHeight="1" x14ac:dyDescent="0.25">
      <c r="A352" s="31"/>
      <c r="B352" s="31"/>
      <c r="C352" s="73">
        <v>490</v>
      </c>
      <c r="D352" s="31" t="s">
        <v>156</v>
      </c>
      <c r="E352" s="32" t="s">
        <v>157</v>
      </c>
    </row>
    <row r="353" spans="1:5" ht="24.75" customHeight="1" x14ac:dyDescent="0.25">
      <c r="A353" s="31"/>
      <c r="B353" s="31"/>
      <c r="C353" s="74">
        <f>C348*C349*C350*C351*C352</f>
        <v>39.876302083333336</v>
      </c>
      <c r="D353" s="31" t="s">
        <v>142</v>
      </c>
      <c r="E353" s="32" t="s">
        <v>151</v>
      </c>
    </row>
    <row r="354" spans="1:5" ht="24.75" customHeight="1" x14ac:dyDescent="0.25">
      <c r="A354" s="31"/>
      <c r="B354" s="31"/>
      <c r="C354" s="73">
        <v>2.0833300000000001</v>
      </c>
      <c r="D354" s="31" t="s">
        <v>1</v>
      </c>
      <c r="E354" s="32" t="s">
        <v>158</v>
      </c>
    </row>
    <row r="355" spans="1:5" ht="24.75" customHeight="1" x14ac:dyDescent="0.25">
      <c r="A355" s="31"/>
      <c r="B355" s="31"/>
      <c r="C355" s="73">
        <v>0.5</v>
      </c>
      <c r="D355" s="31" t="s">
        <v>1</v>
      </c>
      <c r="E355" s="32" t="s">
        <v>29</v>
      </c>
    </row>
    <row r="356" spans="1:5" ht="24.75" customHeight="1" x14ac:dyDescent="0.25">
      <c r="A356" s="31"/>
      <c r="B356" s="31"/>
      <c r="C356" s="76">
        <f>0.375/12</f>
        <v>3.125E-2</v>
      </c>
      <c r="D356" s="31" t="s">
        <v>1</v>
      </c>
      <c r="E356" s="32" t="s">
        <v>100</v>
      </c>
    </row>
    <row r="357" spans="1:5" ht="24.75" customHeight="1" x14ac:dyDescent="0.25">
      <c r="A357" s="31"/>
      <c r="B357" s="31"/>
      <c r="C357" s="73">
        <v>1</v>
      </c>
      <c r="D357" s="31" t="s">
        <v>31</v>
      </c>
      <c r="E357" s="32" t="s">
        <v>155</v>
      </c>
    </row>
    <row r="358" spans="1:5" ht="24.75" customHeight="1" x14ac:dyDescent="0.25">
      <c r="A358" s="31"/>
      <c r="B358" s="31"/>
      <c r="C358" s="73">
        <v>490</v>
      </c>
      <c r="D358" s="31" t="s">
        <v>156</v>
      </c>
      <c r="E358" s="32" t="s">
        <v>157</v>
      </c>
    </row>
    <row r="359" spans="1:5" ht="24.75" customHeight="1" x14ac:dyDescent="0.25">
      <c r="A359" s="31"/>
      <c r="B359" s="31"/>
      <c r="C359" s="74">
        <f>C354*C355*C356*C357*C358</f>
        <v>15.950495312500001</v>
      </c>
      <c r="D359" s="31" t="s">
        <v>142</v>
      </c>
      <c r="E359" s="32" t="s">
        <v>151</v>
      </c>
    </row>
    <row r="360" spans="1:5" ht="24.75" customHeight="1" x14ac:dyDescent="0.25">
      <c r="A360" s="31"/>
      <c r="B360" s="31"/>
      <c r="C360" s="77">
        <v>24</v>
      </c>
      <c r="D360" s="31" t="s">
        <v>31</v>
      </c>
      <c r="E360" s="32" t="s">
        <v>159</v>
      </c>
    </row>
    <row r="361" spans="1:5" ht="24.75" customHeight="1" x14ac:dyDescent="0.25">
      <c r="A361" s="31"/>
      <c r="B361" s="31"/>
      <c r="C361" s="78">
        <f>(C335+C341+C359+C347+C353)*C360</f>
        <v>11053.555637499998</v>
      </c>
      <c r="D361" s="31" t="s">
        <v>142</v>
      </c>
      <c r="E361" s="32" t="s">
        <v>151</v>
      </c>
    </row>
    <row r="362" spans="1:5" ht="24.75" customHeight="1" x14ac:dyDescent="0.25">
      <c r="A362" s="32" t="s">
        <v>211</v>
      </c>
      <c r="B362" s="31"/>
      <c r="C362" s="73">
        <v>3.0415999999999999</v>
      </c>
      <c r="D362" s="31" t="s">
        <v>1</v>
      </c>
      <c r="E362" s="32" t="s">
        <v>152</v>
      </c>
    </row>
    <row r="363" spans="1:5" ht="24.75" customHeight="1" x14ac:dyDescent="0.25">
      <c r="A363" s="31"/>
      <c r="B363" s="31"/>
      <c r="C363" s="73">
        <f>5.5/12</f>
        <v>0.45833333333333331</v>
      </c>
      <c r="D363" s="31" t="s">
        <v>1</v>
      </c>
      <c r="E363" s="32" t="s">
        <v>153</v>
      </c>
    </row>
    <row r="364" spans="1:5" ht="24.75" customHeight="1" x14ac:dyDescent="0.25">
      <c r="A364" s="31"/>
      <c r="B364" s="31"/>
      <c r="C364" s="75">
        <f>0.625/12</f>
        <v>5.2083333333333336E-2</v>
      </c>
      <c r="D364" s="31" t="s">
        <v>1</v>
      </c>
      <c r="E364" s="32" t="s">
        <v>154</v>
      </c>
    </row>
    <row r="365" spans="1:5" ht="24.75" customHeight="1" x14ac:dyDescent="0.25">
      <c r="A365" s="31"/>
      <c r="B365" s="31"/>
      <c r="C365" s="73">
        <v>2</v>
      </c>
      <c r="D365" s="31" t="s">
        <v>31</v>
      </c>
      <c r="E365" s="32" t="s">
        <v>155</v>
      </c>
    </row>
    <row r="366" spans="1:5" ht="24.75" customHeight="1" x14ac:dyDescent="0.25">
      <c r="A366" s="31"/>
      <c r="B366" s="31"/>
      <c r="C366" s="73">
        <v>490</v>
      </c>
      <c r="D366" s="31" t="s">
        <v>156</v>
      </c>
      <c r="E366" s="32" t="s">
        <v>157</v>
      </c>
    </row>
    <row r="367" spans="1:5" ht="24.75" customHeight="1" x14ac:dyDescent="0.25">
      <c r="A367" s="31"/>
      <c r="B367" s="31"/>
      <c r="C367" s="73">
        <v>20</v>
      </c>
      <c r="D367" s="31" t="s">
        <v>31</v>
      </c>
      <c r="E367" s="32" t="s">
        <v>160</v>
      </c>
    </row>
    <row r="368" spans="1:5" ht="24.75" customHeight="1" x14ac:dyDescent="0.25">
      <c r="A368" s="31"/>
      <c r="B368" s="31"/>
      <c r="C368" s="78">
        <f>C362*C363*C364*C365*C366*C367</f>
        <v>1423.109722222222</v>
      </c>
      <c r="D368" s="31" t="s">
        <v>142</v>
      </c>
      <c r="E368" s="32" t="s">
        <v>151</v>
      </c>
    </row>
    <row r="369" spans="1:5" ht="24.75" customHeight="1" x14ac:dyDescent="0.25">
      <c r="A369" s="32" t="s">
        <v>210</v>
      </c>
      <c r="B369" s="31"/>
      <c r="C369" s="73">
        <v>3.0415999999999999</v>
      </c>
      <c r="D369" s="31" t="s">
        <v>1</v>
      </c>
      <c r="E369" s="32" t="s">
        <v>152</v>
      </c>
    </row>
    <row r="370" spans="1:5" ht="24.75" customHeight="1" x14ac:dyDescent="0.25">
      <c r="A370" s="31"/>
      <c r="B370" s="31"/>
      <c r="C370" s="73">
        <v>0.58333000000000002</v>
      </c>
      <c r="D370" s="31" t="s">
        <v>1</v>
      </c>
      <c r="E370" s="32" t="s">
        <v>153</v>
      </c>
    </row>
    <row r="371" spans="1:5" ht="24.75" customHeight="1" x14ac:dyDescent="0.25">
      <c r="A371" s="31"/>
      <c r="B371" s="31"/>
      <c r="C371" s="75">
        <f>0.75/12</f>
        <v>6.25E-2</v>
      </c>
      <c r="D371" s="31" t="s">
        <v>1</v>
      </c>
      <c r="E371" s="32" t="s">
        <v>154</v>
      </c>
    </row>
    <row r="372" spans="1:5" ht="24.75" customHeight="1" x14ac:dyDescent="0.25">
      <c r="A372" s="31"/>
      <c r="B372" s="31"/>
      <c r="C372" s="73">
        <v>2</v>
      </c>
      <c r="D372" s="31" t="s">
        <v>31</v>
      </c>
      <c r="E372" s="32" t="s">
        <v>155</v>
      </c>
    </row>
    <row r="373" spans="1:5" ht="24.75" customHeight="1" x14ac:dyDescent="0.25">
      <c r="A373" s="31"/>
      <c r="B373" s="31"/>
      <c r="C373" s="73">
        <v>490</v>
      </c>
      <c r="D373" s="31" t="s">
        <v>156</v>
      </c>
      <c r="E373" s="32" t="s">
        <v>157</v>
      </c>
    </row>
    <row r="374" spans="1:5" ht="24.75" customHeight="1" x14ac:dyDescent="0.25">
      <c r="A374" s="31"/>
      <c r="B374" s="31"/>
      <c r="C374" s="73">
        <v>10</v>
      </c>
      <c r="D374" s="31" t="s">
        <v>31</v>
      </c>
      <c r="E374" s="32" t="s">
        <v>160</v>
      </c>
    </row>
    <row r="375" spans="1:5" ht="24.75" customHeight="1" x14ac:dyDescent="0.25">
      <c r="A375" s="31"/>
      <c r="B375" s="31"/>
      <c r="C375" s="78">
        <f>C369*C370*C371*C372*C373*C374</f>
        <v>1086.7321234000001</v>
      </c>
      <c r="D375" s="31" t="s">
        <v>142</v>
      </c>
      <c r="E375" s="32" t="s">
        <v>151</v>
      </c>
    </row>
    <row r="376" spans="1:5" ht="24.75" customHeight="1" x14ac:dyDescent="0.25">
      <c r="A376" s="31" t="s">
        <v>161</v>
      </c>
      <c r="B376" s="31"/>
      <c r="C376" s="81">
        <v>1.3333330000000001</v>
      </c>
      <c r="D376" s="31" t="s">
        <v>1</v>
      </c>
      <c r="E376" s="32" t="s">
        <v>263</v>
      </c>
    </row>
    <row r="377" spans="1:5" ht="24.75" customHeight="1" x14ac:dyDescent="0.25">
      <c r="A377" s="31"/>
      <c r="B377" s="31"/>
      <c r="C377" s="73">
        <v>6.2083332999999996</v>
      </c>
      <c r="D377" s="31" t="s">
        <v>1</v>
      </c>
      <c r="E377" s="32" t="s">
        <v>214</v>
      </c>
    </row>
    <row r="378" spans="1:5" ht="24.75" customHeight="1" x14ac:dyDescent="0.25">
      <c r="A378" s="31"/>
      <c r="B378" s="31"/>
      <c r="C378" s="75">
        <f>1.25/12</f>
        <v>0.10416666666666667</v>
      </c>
      <c r="D378" s="31" t="s">
        <v>1</v>
      </c>
      <c r="E378" s="32" t="s">
        <v>213</v>
      </c>
    </row>
    <row r="379" spans="1:5" ht="24.75" customHeight="1" x14ac:dyDescent="0.25">
      <c r="A379" s="31"/>
      <c r="B379" s="31"/>
      <c r="C379" s="73">
        <v>490</v>
      </c>
      <c r="D379" s="31" t="s">
        <v>156</v>
      </c>
      <c r="E379" s="32" t="s">
        <v>157</v>
      </c>
    </row>
    <row r="380" spans="1:5" ht="24.75" customHeight="1" x14ac:dyDescent="0.25">
      <c r="A380" s="31"/>
      <c r="B380" s="31"/>
      <c r="C380" s="73">
        <v>1</v>
      </c>
      <c r="D380" s="31" t="s">
        <v>31</v>
      </c>
      <c r="E380" s="32" t="s">
        <v>212</v>
      </c>
    </row>
    <row r="381" spans="1:5" ht="24.75" customHeight="1" x14ac:dyDescent="0.25">
      <c r="A381" s="31"/>
      <c r="B381" s="31"/>
      <c r="C381" s="82">
        <f>C376*C377*C378*C379*C380</f>
        <v>422.51146617766261</v>
      </c>
      <c r="D381" s="31" t="s">
        <v>142</v>
      </c>
      <c r="E381" s="32" t="s">
        <v>151</v>
      </c>
    </row>
    <row r="382" spans="1:5" ht="24.75" customHeight="1" x14ac:dyDescent="0.25">
      <c r="A382" s="31"/>
      <c r="B382" s="31"/>
      <c r="C382" s="90">
        <v>0.50520833300000001</v>
      </c>
      <c r="D382" s="31" t="s">
        <v>1</v>
      </c>
      <c r="E382" s="32" t="s">
        <v>264</v>
      </c>
    </row>
    <row r="383" spans="1:5" ht="24.75" customHeight="1" x14ac:dyDescent="0.25">
      <c r="A383" s="31"/>
      <c r="B383" s="31"/>
      <c r="C383" s="73">
        <v>6.2083332999999996</v>
      </c>
      <c r="D383" s="31" t="s">
        <v>1</v>
      </c>
      <c r="E383" s="32" t="s">
        <v>215</v>
      </c>
    </row>
    <row r="384" spans="1:5" ht="24.75" customHeight="1" x14ac:dyDescent="0.25">
      <c r="A384" s="31"/>
      <c r="B384" s="31"/>
      <c r="C384" s="75">
        <f>1.25/12</f>
        <v>0.10416666666666667</v>
      </c>
      <c r="D384" s="31" t="s">
        <v>1</v>
      </c>
      <c r="E384" s="32" t="s">
        <v>216</v>
      </c>
    </row>
    <row r="385" spans="1:5" ht="24.75" customHeight="1" x14ac:dyDescent="0.25">
      <c r="A385" s="31"/>
      <c r="B385" s="31"/>
      <c r="C385" s="73">
        <v>490</v>
      </c>
      <c r="D385" s="31" t="s">
        <v>156</v>
      </c>
      <c r="E385" s="32" t="s">
        <v>157</v>
      </c>
    </row>
    <row r="386" spans="1:5" ht="24.75" customHeight="1" x14ac:dyDescent="0.25">
      <c r="A386" s="31"/>
      <c r="B386" s="31"/>
      <c r="C386" s="73">
        <v>1</v>
      </c>
      <c r="D386" s="31" t="s">
        <v>31</v>
      </c>
      <c r="E386" s="32" t="s">
        <v>212</v>
      </c>
    </row>
    <row r="387" spans="1:5" ht="24.75" customHeight="1" x14ac:dyDescent="0.25">
      <c r="A387" s="31"/>
      <c r="B387" s="31"/>
      <c r="C387" s="82">
        <f>C382*C383*C384*C385*C386</f>
        <v>160.0922751488209</v>
      </c>
      <c r="D387" s="31" t="s">
        <v>142</v>
      </c>
      <c r="E387" s="32" t="s">
        <v>151</v>
      </c>
    </row>
    <row r="388" spans="1:5" ht="24.75" customHeight="1" x14ac:dyDescent="0.25">
      <c r="A388" s="31"/>
      <c r="B388" s="31"/>
      <c r="C388" s="81">
        <v>1.3333330000000001</v>
      </c>
      <c r="D388" s="31" t="s">
        <v>1</v>
      </c>
      <c r="E388" s="32" t="s">
        <v>265</v>
      </c>
    </row>
    <row r="389" spans="1:5" ht="24.75" customHeight="1" x14ac:dyDescent="0.25">
      <c r="A389" s="31"/>
      <c r="B389" s="31"/>
      <c r="C389" s="73">
        <v>8.2083332999999996</v>
      </c>
      <c r="D389" s="31" t="s">
        <v>1</v>
      </c>
      <c r="E389" s="32" t="s">
        <v>214</v>
      </c>
    </row>
    <row r="390" spans="1:5" ht="24.75" customHeight="1" x14ac:dyDescent="0.25">
      <c r="A390" s="31"/>
      <c r="B390" s="31"/>
      <c r="C390" s="75">
        <f>1.25/12</f>
        <v>0.10416666666666667</v>
      </c>
      <c r="D390" s="31" t="s">
        <v>1</v>
      </c>
      <c r="E390" s="32" t="s">
        <v>213</v>
      </c>
    </row>
    <row r="391" spans="1:5" ht="24.75" customHeight="1" x14ac:dyDescent="0.25">
      <c r="A391" s="31"/>
      <c r="B391" s="31"/>
      <c r="C391" s="73">
        <v>490</v>
      </c>
      <c r="D391" s="31" t="s">
        <v>156</v>
      </c>
      <c r="E391" s="32" t="s">
        <v>157</v>
      </c>
    </row>
    <row r="392" spans="1:5" ht="24.75" customHeight="1" x14ac:dyDescent="0.25">
      <c r="A392" s="31"/>
      <c r="B392" s="31"/>
      <c r="C392" s="73">
        <v>1</v>
      </c>
      <c r="D392" s="31" t="s">
        <v>31</v>
      </c>
      <c r="E392" s="32" t="s">
        <v>212</v>
      </c>
    </row>
    <row r="393" spans="1:5" ht="24.75" customHeight="1" x14ac:dyDescent="0.25">
      <c r="A393" s="31"/>
      <c r="B393" s="31"/>
      <c r="C393" s="82">
        <f>C388*C389*C390*C391*C392</f>
        <v>558.62254326099605</v>
      </c>
      <c r="D393" s="31" t="s">
        <v>142</v>
      </c>
      <c r="E393" s="32" t="s">
        <v>151</v>
      </c>
    </row>
    <row r="394" spans="1:5" ht="24.75" customHeight="1" x14ac:dyDescent="0.25">
      <c r="A394" s="31"/>
      <c r="B394" s="31"/>
      <c r="C394" s="90">
        <v>0.50520833330000003</v>
      </c>
      <c r="D394" s="31" t="s">
        <v>1</v>
      </c>
      <c r="E394" s="32" t="s">
        <v>266</v>
      </c>
    </row>
    <row r="395" spans="1:5" ht="24.75" customHeight="1" x14ac:dyDescent="0.25">
      <c r="A395" s="31"/>
      <c r="B395" s="31"/>
      <c r="C395" s="73">
        <v>8.2083333300000003</v>
      </c>
      <c r="D395" s="31" t="s">
        <v>1</v>
      </c>
      <c r="E395" s="32" t="s">
        <v>215</v>
      </c>
    </row>
    <row r="396" spans="1:5" ht="24.75" customHeight="1" x14ac:dyDescent="0.25">
      <c r="A396" s="31"/>
      <c r="B396" s="31"/>
      <c r="C396" s="75">
        <f>1.25/12</f>
        <v>0.10416666666666667</v>
      </c>
      <c r="D396" s="31" t="s">
        <v>1</v>
      </c>
      <c r="E396" s="32" t="s">
        <v>216</v>
      </c>
    </row>
    <row r="397" spans="1:5" ht="24.75" customHeight="1" x14ac:dyDescent="0.25">
      <c r="A397" s="31"/>
      <c r="B397" s="31"/>
      <c r="C397" s="73">
        <v>490</v>
      </c>
      <c r="D397" s="31" t="s">
        <v>156</v>
      </c>
      <c r="E397" s="32" t="s">
        <v>157</v>
      </c>
    </row>
    <row r="398" spans="1:5" ht="24.75" customHeight="1" x14ac:dyDescent="0.25">
      <c r="A398" s="31"/>
      <c r="B398" s="31"/>
      <c r="C398" s="73">
        <v>1</v>
      </c>
      <c r="D398" s="31" t="s">
        <v>31</v>
      </c>
      <c r="E398" s="32" t="s">
        <v>212</v>
      </c>
    </row>
    <row r="399" spans="1:5" ht="24.75" customHeight="1" x14ac:dyDescent="0.25">
      <c r="A399" s="31"/>
      <c r="B399" s="31"/>
      <c r="C399" s="82">
        <f>C394*C395*C396*C397*C398</f>
        <v>211.66562670852792</v>
      </c>
      <c r="D399" s="31" t="s">
        <v>142</v>
      </c>
      <c r="E399" s="32" t="s">
        <v>151</v>
      </c>
    </row>
    <row r="400" spans="1:5" ht="24.75" customHeight="1" x14ac:dyDescent="0.25">
      <c r="A400" s="31"/>
      <c r="B400" s="31"/>
      <c r="C400" s="81">
        <f>32.5/12</f>
        <v>2.7083333333333335</v>
      </c>
      <c r="D400" s="31" t="s">
        <v>1</v>
      </c>
      <c r="E400" s="32" t="s">
        <v>219</v>
      </c>
    </row>
    <row r="401" spans="1:5" ht="24.75" customHeight="1" x14ac:dyDescent="0.25">
      <c r="A401" s="31"/>
      <c r="B401" s="31"/>
      <c r="C401" s="90">
        <f>29.875/12</f>
        <v>2.4895833333333335</v>
      </c>
      <c r="D401" s="31" t="s">
        <v>1</v>
      </c>
      <c r="E401" s="32" t="s">
        <v>217</v>
      </c>
    </row>
    <row r="402" spans="1:5" ht="24.75" customHeight="1" x14ac:dyDescent="0.25">
      <c r="A402" s="31"/>
      <c r="B402" s="31"/>
      <c r="C402" s="75">
        <v>8.3333000000000004E-2</v>
      </c>
      <c r="D402" s="31" t="s">
        <v>1</v>
      </c>
      <c r="E402" s="32" t="s">
        <v>218</v>
      </c>
    </row>
    <row r="403" spans="1:5" ht="24.75" customHeight="1" x14ac:dyDescent="0.25">
      <c r="A403" s="31"/>
      <c r="B403" s="31"/>
      <c r="C403" s="73">
        <v>490</v>
      </c>
      <c r="D403" s="31" t="s">
        <v>156</v>
      </c>
      <c r="E403" s="32" t="s">
        <v>157</v>
      </c>
    </row>
    <row r="404" spans="1:5" ht="24.75" customHeight="1" x14ac:dyDescent="0.25">
      <c r="A404" s="31"/>
      <c r="B404" s="31"/>
      <c r="C404" s="73">
        <v>2</v>
      </c>
      <c r="D404" s="31" t="s">
        <v>31</v>
      </c>
      <c r="E404" s="32" t="s">
        <v>212</v>
      </c>
    </row>
    <row r="405" spans="1:5" ht="24.75" customHeight="1" x14ac:dyDescent="0.25">
      <c r="A405" s="31"/>
      <c r="B405" s="31"/>
      <c r="C405" s="82">
        <f>C400*C401*C402*C403*C404</f>
        <v>550.64522217881949</v>
      </c>
      <c r="D405" s="31" t="s">
        <v>142</v>
      </c>
      <c r="E405" s="32" t="s">
        <v>151</v>
      </c>
    </row>
    <row r="406" spans="1:5" ht="24.75" customHeight="1" x14ac:dyDescent="0.25">
      <c r="A406" s="31"/>
      <c r="B406" s="31"/>
      <c r="C406" s="82">
        <f>C381+C387+C405+C393+C399</f>
        <v>1903.537133474827</v>
      </c>
      <c r="D406" s="31" t="s">
        <v>142</v>
      </c>
      <c r="E406" s="32" t="s">
        <v>220</v>
      </c>
    </row>
    <row r="407" spans="1:5" ht="24.75" customHeight="1" x14ac:dyDescent="0.25">
      <c r="A407" s="31"/>
      <c r="B407" s="31"/>
      <c r="C407" s="77">
        <v>10</v>
      </c>
      <c r="D407" s="31" t="s">
        <v>31</v>
      </c>
      <c r="E407" s="32" t="s">
        <v>162</v>
      </c>
    </row>
    <row r="408" spans="1:5" ht="24.75" customHeight="1" x14ac:dyDescent="0.25">
      <c r="A408" s="31"/>
      <c r="B408" s="31"/>
      <c r="C408" s="78">
        <f>C406*C407</f>
        <v>19035.37133474827</v>
      </c>
      <c r="D408" s="31" t="s">
        <v>142</v>
      </c>
      <c r="E408" s="32" t="s">
        <v>151</v>
      </c>
    </row>
    <row r="409" spans="1:5" ht="24.75" customHeight="1" x14ac:dyDescent="0.25">
      <c r="A409" s="31" t="s">
        <v>221</v>
      </c>
      <c r="B409" s="31"/>
      <c r="C409" s="73">
        <v>16.3</v>
      </c>
      <c r="D409" s="31" t="s">
        <v>1</v>
      </c>
      <c r="E409" s="32" t="s">
        <v>148</v>
      </c>
    </row>
    <row r="410" spans="1:5" ht="24.75" customHeight="1" x14ac:dyDescent="0.25">
      <c r="A410" s="31"/>
      <c r="B410" s="31"/>
      <c r="C410" s="73">
        <v>9.8000000000000007</v>
      </c>
      <c r="D410" s="31" t="s">
        <v>149</v>
      </c>
      <c r="E410" s="32" t="s">
        <v>222</v>
      </c>
    </row>
    <row r="411" spans="1:5" ht="24.75" customHeight="1" x14ac:dyDescent="0.25">
      <c r="A411" s="31"/>
      <c r="B411" s="31"/>
      <c r="C411" s="74">
        <f>C409*C410</f>
        <v>159.74</v>
      </c>
      <c r="D411" s="31" t="s">
        <v>142</v>
      </c>
      <c r="E411" s="32" t="s">
        <v>151</v>
      </c>
    </row>
    <row r="412" spans="1:5" ht="24.75" customHeight="1" x14ac:dyDescent="0.25">
      <c r="A412" s="31"/>
      <c r="B412" s="31"/>
      <c r="C412" s="76">
        <v>1.9583299999999999</v>
      </c>
      <c r="D412" s="31" t="s">
        <v>1</v>
      </c>
      <c r="E412" s="32" t="s">
        <v>224</v>
      </c>
    </row>
    <row r="413" spans="1:5" ht="24.75" customHeight="1" x14ac:dyDescent="0.25">
      <c r="A413" s="31"/>
      <c r="B413" s="31"/>
      <c r="C413" s="73">
        <v>1.3332999999999999</v>
      </c>
      <c r="D413" s="31" t="s">
        <v>1</v>
      </c>
      <c r="E413" s="32" t="s">
        <v>223</v>
      </c>
    </row>
    <row r="414" spans="1:5" ht="24.75" customHeight="1" x14ac:dyDescent="0.25">
      <c r="A414" s="31"/>
      <c r="B414" s="31"/>
      <c r="C414" s="75">
        <f>0.5/12</f>
        <v>4.1666666666666664E-2</v>
      </c>
      <c r="D414" s="31" t="s">
        <v>1</v>
      </c>
      <c r="E414" s="32" t="s">
        <v>225</v>
      </c>
    </row>
    <row r="415" spans="1:5" ht="24.75" customHeight="1" x14ac:dyDescent="0.25">
      <c r="A415" s="31"/>
      <c r="B415" s="31"/>
      <c r="C415" s="73">
        <v>1</v>
      </c>
      <c r="D415" s="31" t="s">
        <v>31</v>
      </c>
      <c r="E415" s="32" t="s">
        <v>155</v>
      </c>
    </row>
    <row r="416" spans="1:5" ht="24.75" customHeight="1" x14ac:dyDescent="0.25">
      <c r="A416" s="31"/>
      <c r="B416" s="31"/>
      <c r="C416" s="73">
        <v>490</v>
      </c>
      <c r="D416" s="31" t="s">
        <v>156</v>
      </c>
      <c r="E416" s="32" t="s">
        <v>157</v>
      </c>
    </row>
    <row r="417" spans="1:9" ht="24.75" customHeight="1" x14ac:dyDescent="0.25">
      <c r="A417" s="31"/>
      <c r="B417" s="31"/>
      <c r="C417" s="74">
        <f>C412*C413*C414*C415*C416</f>
        <v>53.30876169208333</v>
      </c>
      <c r="D417" s="31" t="s">
        <v>142</v>
      </c>
      <c r="E417" s="32" t="s">
        <v>151</v>
      </c>
    </row>
    <row r="418" spans="1:9" ht="24.75" customHeight="1" x14ac:dyDescent="0.25">
      <c r="A418" s="31"/>
      <c r="B418" s="31"/>
      <c r="C418" s="82">
        <f>C411+C417</f>
        <v>213.04876169208333</v>
      </c>
      <c r="D418" s="31" t="s">
        <v>142</v>
      </c>
      <c r="E418" s="32" t="s">
        <v>226</v>
      </c>
    </row>
    <row r="419" spans="1:9" ht="24.75" customHeight="1" x14ac:dyDescent="0.25">
      <c r="A419" s="31"/>
      <c r="B419" s="31"/>
      <c r="C419" s="83">
        <v>16</v>
      </c>
      <c r="D419" s="31" t="s">
        <v>31</v>
      </c>
      <c r="E419" s="32" t="s">
        <v>160</v>
      </c>
    </row>
    <row r="420" spans="1:9" ht="24.75" customHeight="1" x14ac:dyDescent="0.25">
      <c r="A420" s="31"/>
      <c r="B420" s="31"/>
      <c r="C420" s="78">
        <f>C418*C419</f>
        <v>3408.7801870733333</v>
      </c>
      <c r="D420" s="31" t="s">
        <v>142</v>
      </c>
      <c r="E420" s="32" t="s">
        <v>151</v>
      </c>
    </row>
    <row r="421" spans="1:9" ht="24.75" customHeight="1" x14ac:dyDescent="0.25">
      <c r="A421" s="31"/>
      <c r="B421" s="31"/>
      <c r="C421" s="78">
        <f>C303+C361+C375+C408+C332+C368+C420</f>
        <v>259239.13358827718</v>
      </c>
      <c r="D421" s="31" t="s">
        <v>142</v>
      </c>
      <c r="E421" s="32" t="s">
        <v>163</v>
      </c>
    </row>
    <row r="422" spans="1:9" ht="24.75" customHeight="1" x14ac:dyDescent="0.25">
      <c r="A422" s="31"/>
      <c r="B422" s="31"/>
      <c r="C422" s="78"/>
      <c r="D422" s="31"/>
      <c r="E422" s="32"/>
    </row>
    <row r="423" spans="1:9" ht="24.75" customHeight="1" x14ac:dyDescent="0.25">
      <c r="A423" s="11">
        <f>A28</f>
        <v>513</v>
      </c>
      <c r="B423" s="11" t="str">
        <f>B28</f>
        <v>20000</v>
      </c>
      <c r="C423" s="11">
        <f>C28</f>
        <v>2850</v>
      </c>
      <c r="D423" s="11" t="str">
        <f>D28</f>
        <v>EACH</v>
      </c>
      <c r="E423" s="13" t="str">
        <f>E28</f>
        <v>WELDED SHEAR STUD CONNECTORS</v>
      </c>
    </row>
    <row r="424" spans="1:9" ht="24.75" customHeight="1" x14ac:dyDescent="0.25">
      <c r="A424" s="32"/>
      <c r="B424" s="32"/>
      <c r="C424" s="41">
        <v>190</v>
      </c>
      <c r="D424" s="31" t="s">
        <v>31</v>
      </c>
      <c r="E424" s="32" t="s">
        <v>185</v>
      </c>
    </row>
    <row r="425" spans="1:9" ht="24.75" customHeight="1" x14ac:dyDescent="0.25">
      <c r="A425" s="32"/>
      <c r="B425" s="32"/>
      <c r="C425" s="41">
        <v>3</v>
      </c>
      <c r="D425" s="31" t="s">
        <v>31</v>
      </c>
      <c r="E425" s="32" t="s">
        <v>186</v>
      </c>
    </row>
    <row r="426" spans="1:9" ht="24.75" customHeight="1" x14ac:dyDescent="0.25">
      <c r="A426" s="32"/>
      <c r="B426" s="32"/>
      <c r="C426" s="41">
        <v>5</v>
      </c>
      <c r="D426" s="31" t="s">
        <v>31</v>
      </c>
      <c r="E426" s="32" t="s">
        <v>146</v>
      </c>
    </row>
    <row r="427" spans="1:9" ht="24.75" customHeight="1" x14ac:dyDescent="0.25">
      <c r="A427" s="32"/>
      <c r="B427" s="32"/>
      <c r="C427" s="34">
        <f>C424*C425*C426</f>
        <v>2850</v>
      </c>
      <c r="D427" s="30" t="s">
        <v>9</v>
      </c>
      <c r="E427" s="33"/>
    </row>
    <row r="428" spans="1:9" ht="24.75" customHeight="1" x14ac:dyDescent="0.25">
      <c r="C428" s="34"/>
      <c r="D428" s="30"/>
      <c r="E428" s="35"/>
    </row>
    <row r="429" spans="1:9" ht="24.75" customHeight="1" x14ac:dyDescent="0.25">
      <c r="C429" s="34"/>
      <c r="D429" s="30"/>
      <c r="E429" s="35"/>
    </row>
    <row r="430" spans="1:9" s="49" customFormat="1" ht="24.75" customHeight="1" x14ac:dyDescent="0.25">
      <c r="A430" s="11">
        <f>A30</f>
        <v>516</v>
      </c>
      <c r="B430" s="11" t="str">
        <f>B30</f>
        <v>11210</v>
      </c>
      <c r="C430" s="11">
        <f>C30</f>
        <v>72</v>
      </c>
      <c r="D430" s="11" t="str">
        <f>D30</f>
        <v>FT</v>
      </c>
      <c r="E430" s="13" t="str">
        <f>E30</f>
        <v>STRUCTURAL EXPANSION JOINT INCLUDING ELASTOMERIC STRIP SEAL</v>
      </c>
      <c r="F430" s="31"/>
      <c r="G430" s="31"/>
      <c r="H430" s="47"/>
      <c r="I430" s="48"/>
    </row>
    <row r="431" spans="1:9" s="49" customFormat="1" ht="24.75" customHeight="1" x14ac:dyDescent="0.25">
      <c r="A431" s="32"/>
      <c r="B431" s="32"/>
      <c r="C431" s="43">
        <v>36</v>
      </c>
      <c r="D431" s="31" t="s">
        <v>1</v>
      </c>
      <c r="E431" s="35" t="s">
        <v>29</v>
      </c>
      <c r="F431" s="31"/>
      <c r="G431" s="31"/>
      <c r="H431" s="47"/>
      <c r="I431" s="48"/>
    </row>
    <row r="432" spans="1:9" s="49" customFormat="1" ht="24.75" customHeight="1" x14ac:dyDescent="0.25">
      <c r="A432" s="32"/>
      <c r="B432" s="32"/>
      <c r="C432" s="42">
        <v>2</v>
      </c>
      <c r="D432" s="31" t="s">
        <v>31</v>
      </c>
      <c r="E432" s="35"/>
      <c r="F432" s="31"/>
      <c r="G432" s="31"/>
      <c r="H432" s="47"/>
      <c r="I432" s="48"/>
    </row>
    <row r="433" spans="1:9" s="49" customFormat="1" ht="24.75" customHeight="1" x14ac:dyDescent="0.25">
      <c r="A433" s="32"/>
      <c r="B433" s="32"/>
      <c r="C433" s="39">
        <f>C431*C432</f>
        <v>72</v>
      </c>
      <c r="D433" s="31" t="s">
        <v>9</v>
      </c>
      <c r="E433" s="35"/>
      <c r="F433" s="31"/>
      <c r="G433" s="31"/>
      <c r="H433" s="47"/>
      <c r="I433" s="48"/>
    </row>
    <row r="434" spans="1:9" s="49" customFormat="1" ht="24.75" customHeight="1" x14ac:dyDescent="0.25">
      <c r="A434" s="32"/>
      <c r="B434" s="32"/>
      <c r="C434" s="39"/>
      <c r="D434" s="31"/>
      <c r="E434" s="35"/>
      <c r="F434" s="31"/>
      <c r="G434" s="31"/>
      <c r="H434" s="47"/>
      <c r="I434" s="48"/>
    </row>
    <row r="435" spans="1:9" s="49" customFormat="1" ht="24.75" customHeight="1" x14ac:dyDescent="0.25">
      <c r="A435" s="11">
        <f>A31</f>
        <v>516</v>
      </c>
      <c r="B435" s="11" t="str">
        <f t="shared" ref="B435:E435" si="7">B31</f>
        <v>13600</v>
      </c>
      <c r="C435" s="11">
        <f t="shared" si="7"/>
        <v>14.2</v>
      </c>
      <c r="D435" s="11" t="str">
        <f t="shared" si="7"/>
        <v>SQ FT</v>
      </c>
      <c r="E435" s="13" t="str">
        <f t="shared" si="7"/>
        <v>1" PREFORMED EXPANSION JOINT FILLER</v>
      </c>
      <c r="F435" s="31"/>
      <c r="G435" s="31"/>
      <c r="H435" s="47"/>
      <c r="I435" s="48"/>
    </row>
    <row r="436" spans="1:9" s="49" customFormat="1" ht="24.75" customHeight="1" x14ac:dyDescent="0.25">
      <c r="A436" s="14"/>
      <c r="B436" s="14"/>
      <c r="C436" s="95">
        <v>7.1</v>
      </c>
      <c r="D436" s="8" t="s">
        <v>23</v>
      </c>
      <c r="E436" s="18" t="s">
        <v>39</v>
      </c>
      <c r="F436" s="31"/>
      <c r="G436" s="31"/>
      <c r="H436" s="47"/>
      <c r="I436" s="48"/>
    </row>
    <row r="437" spans="1:9" s="49" customFormat="1" ht="24.75" customHeight="1" x14ac:dyDescent="0.25">
      <c r="A437" s="14"/>
      <c r="B437" s="14"/>
      <c r="C437" s="95">
        <v>2</v>
      </c>
      <c r="D437" s="8" t="s">
        <v>31</v>
      </c>
      <c r="E437" s="18" t="s">
        <v>237</v>
      </c>
      <c r="F437" s="31"/>
      <c r="G437" s="31"/>
      <c r="H437" s="47"/>
      <c r="I437" s="48"/>
    </row>
    <row r="438" spans="1:9" s="49" customFormat="1" ht="24.75" customHeight="1" x14ac:dyDescent="0.25">
      <c r="A438" s="33"/>
      <c r="B438" s="33"/>
      <c r="C438" s="34">
        <f>C436*C437</f>
        <v>14.2</v>
      </c>
      <c r="D438" s="30" t="s">
        <v>9</v>
      </c>
      <c r="E438" s="45"/>
      <c r="F438" s="31"/>
      <c r="G438" s="31"/>
      <c r="H438" s="47"/>
      <c r="I438" s="48"/>
    </row>
    <row r="439" spans="1:9" s="49" customFormat="1" ht="24.75" customHeight="1" x14ac:dyDescent="0.25">
      <c r="A439" s="33"/>
      <c r="B439" s="33"/>
      <c r="C439" s="34"/>
      <c r="D439" s="30"/>
      <c r="E439" s="45"/>
      <c r="F439" s="31"/>
      <c r="G439" s="31"/>
      <c r="H439" s="47"/>
      <c r="I439" s="48"/>
    </row>
    <row r="440" spans="1:9" ht="24.75" customHeight="1" x14ac:dyDescent="0.25">
      <c r="A440" s="11">
        <f>A32</f>
        <v>516</v>
      </c>
      <c r="B440" s="11" t="str">
        <f>B32</f>
        <v>13900</v>
      </c>
      <c r="C440" s="12">
        <f>C32</f>
        <v>121.89968</v>
      </c>
      <c r="D440" s="11" t="str">
        <f>D32</f>
        <v>SQ FT</v>
      </c>
      <c r="E440" s="13" t="str">
        <f>E32</f>
        <v>2" PREFORMED EXPANSION JOINT FILLER</v>
      </c>
    </row>
    <row r="441" spans="1:9" ht="24.75" customHeight="1" x14ac:dyDescent="0.25">
      <c r="A441" s="14"/>
      <c r="B441" s="14"/>
      <c r="C441" s="17"/>
      <c r="D441" s="14"/>
      <c r="E441" s="15"/>
    </row>
    <row r="442" spans="1:9" s="49" customFormat="1" ht="24.75" customHeight="1" x14ac:dyDescent="0.25">
      <c r="A442" s="31" t="s">
        <v>187</v>
      </c>
      <c r="B442" s="30"/>
      <c r="C442" s="46">
        <v>4.9000000000000004</v>
      </c>
      <c r="D442" s="31" t="s">
        <v>1</v>
      </c>
      <c r="E442" s="32" t="s">
        <v>78</v>
      </c>
      <c r="F442" s="50"/>
      <c r="G442" s="50"/>
    </row>
    <row r="443" spans="1:9" s="49" customFormat="1" ht="24.75" customHeight="1" x14ac:dyDescent="0.25">
      <c r="A443" s="30"/>
      <c r="B443" s="30"/>
      <c r="C443" s="46">
        <v>3</v>
      </c>
      <c r="D443" s="31" t="s">
        <v>1</v>
      </c>
      <c r="E443" s="32" t="s">
        <v>34</v>
      </c>
      <c r="F443" s="50"/>
      <c r="G443" s="50"/>
    </row>
    <row r="444" spans="1:9" s="49" customFormat="1" ht="24.75" customHeight="1" x14ac:dyDescent="0.25">
      <c r="A444" s="31"/>
      <c r="B444" s="30"/>
      <c r="C444" s="41">
        <v>2</v>
      </c>
      <c r="D444" s="31" t="s">
        <v>31</v>
      </c>
      <c r="E444" s="32"/>
      <c r="F444" s="50"/>
      <c r="G444" s="50"/>
    </row>
    <row r="445" spans="1:9" s="49" customFormat="1" ht="24.75" customHeight="1" x14ac:dyDescent="0.25">
      <c r="A445" s="31" t="s">
        <v>188</v>
      </c>
      <c r="B445" s="30"/>
      <c r="C445" s="46">
        <v>4.9000000000000004</v>
      </c>
      <c r="D445" s="31" t="s">
        <v>1</v>
      </c>
      <c r="E445" s="32" t="s">
        <v>78</v>
      </c>
      <c r="F445" s="50"/>
      <c r="G445" s="50"/>
    </row>
    <row r="446" spans="1:9" s="49" customFormat="1" ht="24.75" customHeight="1" x14ac:dyDescent="0.25">
      <c r="A446" s="30"/>
      <c r="B446" s="30"/>
      <c r="C446" s="46">
        <v>2.5</v>
      </c>
      <c r="D446" s="31" t="s">
        <v>1</v>
      </c>
      <c r="E446" s="32" t="s">
        <v>34</v>
      </c>
      <c r="F446" s="50"/>
      <c r="G446" s="50"/>
    </row>
    <row r="447" spans="1:9" s="49" customFormat="1" ht="24.75" customHeight="1" x14ac:dyDescent="0.25">
      <c r="A447" s="30"/>
      <c r="B447" s="30"/>
      <c r="C447" s="41">
        <v>2</v>
      </c>
      <c r="D447" s="31" t="s">
        <v>31</v>
      </c>
      <c r="E447" s="32"/>
      <c r="F447" s="50"/>
      <c r="G447" s="50"/>
    </row>
    <row r="448" spans="1:9" s="49" customFormat="1" ht="24.75" customHeight="1" x14ac:dyDescent="0.25">
      <c r="A448" s="31" t="s">
        <v>189</v>
      </c>
      <c r="B448" s="30"/>
      <c r="C448" s="44">
        <v>1.41666</v>
      </c>
      <c r="D448" s="31" t="s">
        <v>1</v>
      </c>
      <c r="E448" s="32" t="s">
        <v>78</v>
      </c>
      <c r="F448" s="50"/>
      <c r="G448" s="50"/>
    </row>
    <row r="449" spans="1:7" s="49" customFormat="1" ht="24.75" customHeight="1" x14ac:dyDescent="0.25">
      <c r="A449" s="30"/>
      <c r="B449" s="30"/>
      <c r="C449" s="46">
        <v>24</v>
      </c>
      <c r="D449" s="31" t="s">
        <v>1</v>
      </c>
      <c r="E449" s="32" t="s">
        <v>34</v>
      </c>
      <c r="F449" s="50"/>
      <c r="G449" s="50"/>
    </row>
    <row r="450" spans="1:7" s="49" customFormat="1" ht="24.75" customHeight="1" x14ac:dyDescent="0.25">
      <c r="A450" s="30"/>
      <c r="B450" s="30"/>
      <c r="C450" s="41">
        <v>2</v>
      </c>
      <c r="D450" s="31" t="s">
        <v>31</v>
      </c>
      <c r="E450" s="32"/>
      <c r="F450" s="50"/>
      <c r="G450" s="50"/>
    </row>
    <row r="451" spans="1:7" s="49" customFormat="1" ht="24.75" customHeight="1" x14ac:dyDescent="0.25">
      <c r="A451" s="30"/>
      <c r="B451" s="30"/>
      <c r="C451" s="34">
        <f>C442*C443*C444+C445*C446*C447+C448*C449*C450</f>
        <v>121.89968</v>
      </c>
      <c r="D451" s="30" t="s">
        <v>6</v>
      </c>
      <c r="E451" s="33" t="s">
        <v>9</v>
      </c>
      <c r="F451" s="50"/>
      <c r="G451" s="50"/>
    </row>
    <row r="452" spans="1:7" s="49" customFormat="1" ht="24.75" customHeight="1" x14ac:dyDescent="0.25">
      <c r="A452" s="30"/>
      <c r="B452" s="30"/>
      <c r="C452" s="34"/>
      <c r="D452" s="31"/>
      <c r="E452" s="32"/>
      <c r="F452" s="50"/>
      <c r="G452" s="50"/>
    </row>
    <row r="453" spans="1:7" ht="24.75" customHeight="1" x14ac:dyDescent="0.25">
      <c r="A453" s="11">
        <f>A33</f>
        <v>516</v>
      </c>
      <c r="B453" s="11" t="str">
        <f>B33</f>
        <v>14020</v>
      </c>
      <c r="C453" s="12">
        <f>C33</f>
        <v>108.2666</v>
      </c>
      <c r="D453" s="11" t="str">
        <f>D33</f>
        <v>FT</v>
      </c>
      <c r="E453" s="13" t="str">
        <f>E33</f>
        <v>SEMI-INTEGRAL ABUTMENT EXPANSION JOINT SEAL</v>
      </c>
    </row>
    <row r="454" spans="1:7" ht="24.75" customHeight="1" x14ac:dyDescent="0.25">
      <c r="A454" s="14"/>
      <c r="B454" s="14"/>
      <c r="C454" s="17"/>
      <c r="D454" s="14"/>
      <c r="E454" s="15"/>
    </row>
    <row r="455" spans="1:7" s="49" customFormat="1" ht="24.75" customHeight="1" x14ac:dyDescent="0.25">
      <c r="A455" s="31"/>
      <c r="B455" s="31"/>
      <c r="C455" s="46">
        <f>38.3333+1.5+1.5+4.9+4.9+1.5+1.5</f>
        <v>54.133299999999998</v>
      </c>
      <c r="D455" s="31" t="s">
        <v>1</v>
      </c>
      <c r="E455" s="32" t="s">
        <v>34</v>
      </c>
      <c r="F455" s="50"/>
      <c r="G455" s="50"/>
    </row>
    <row r="456" spans="1:7" s="49" customFormat="1" ht="24.75" customHeight="1" x14ac:dyDescent="0.25">
      <c r="A456" s="31"/>
      <c r="B456" s="31"/>
      <c r="C456" s="41">
        <v>2</v>
      </c>
      <c r="D456" s="31" t="s">
        <v>31</v>
      </c>
      <c r="E456" s="32"/>
      <c r="F456" s="50"/>
      <c r="G456" s="50"/>
    </row>
    <row r="457" spans="1:7" s="49" customFormat="1" ht="24.75" customHeight="1" x14ac:dyDescent="0.25">
      <c r="A457" s="31"/>
      <c r="B457" s="31"/>
      <c r="C457" s="34">
        <f>C455*C456</f>
        <v>108.2666</v>
      </c>
      <c r="D457" s="30" t="s">
        <v>1</v>
      </c>
      <c r="E457" s="33" t="s">
        <v>9</v>
      </c>
      <c r="F457" s="50"/>
      <c r="G457" s="50"/>
    </row>
    <row r="458" spans="1:7" s="49" customFormat="1" ht="24.75" customHeight="1" x14ac:dyDescent="0.25">
      <c r="A458" s="31"/>
      <c r="B458" s="31"/>
      <c r="C458" s="39"/>
      <c r="D458" s="31"/>
      <c r="E458" s="32"/>
      <c r="F458" s="50"/>
      <c r="G458" s="50"/>
    </row>
    <row r="459" spans="1:7" ht="24.75" customHeight="1" x14ac:dyDescent="0.25">
      <c r="A459" s="11">
        <f>A34</f>
        <v>516</v>
      </c>
      <c r="B459" s="11" t="str">
        <f>B34</f>
        <v>44100</v>
      </c>
      <c r="C459" s="12">
        <f>C34</f>
        <v>10</v>
      </c>
      <c r="D459" s="11" t="str">
        <f>D34</f>
        <v>EACH</v>
      </c>
      <c r="E459" s="13" t="str">
        <f>E34</f>
        <v>ELASTOMERIC BEARING WITH INTERNAL LAMINATES AND LOAD PLATE (13" X 14" X 2.4184") (14" X 15" X 2" LOAD PLATE)</v>
      </c>
    </row>
    <row r="460" spans="1:7" ht="24.75" customHeight="1" x14ac:dyDescent="0.25">
      <c r="A460" s="14"/>
      <c r="B460" s="14"/>
      <c r="C460" s="17"/>
      <c r="D460" s="14"/>
      <c r="E460" s="15"/>
    </row>
    <row r="461" spans="1:7" s="49" customFormat="1" ht="24.75" customHeight="1" x14ac:dyDescent="0.25">
      <c r="A461" s="31"/>
      <c r="B461" s="31"/>
      <c r="C461" s="30">
        <f>5*2</f>
        <v>10</v>
      </c>
      <c r="D461" s="30" t="s">
        <v>31</v>
      </c>
      <c r="E461" s="33" t="s">
        <v>9</v>
      </c>
      <c r="F461" s="50"/>
      <c r="G461" s="50"/>
    </row>
    <row r="462" spans="1:7" s="49" customFormat="1" ht="24.75" customHeight="1" x14ac:dyDescent="0.25">
      <c r="A462" s="31"/>
      <c r="B462" s="31"/>
      <c r="C462" s="30"/>
      <c r="D462" s="30"/>
      <c r="E462" s="33"/>
      <c r="F462" s="50"/>
      <c r="G462" s="50"/>
    </row>
    <row r="463" spans="1:7" ht="24.75" customHeight="1" x14ac:dyDescent="0.25">
      <c r="A463" s="11">
        <f>A35</f>
        <v>516</v>
      </c>
      <c r="B463" s="11" t="str">
        <f t="shared" ref="B463:E463" si="8">B35</f>
        <v>44100</v>
      </c>
      <c r="C463" s="11">
        <f t="shared" si="8"/>
        <v>10</v>
      </c>
      <c r="D463" s="11" t="str">
        <f t="shared" si="8"/>
        <v>EACH</v>
      </c>
      <c r="E463" s="13" t="str">
        <f t="shared" si="8"/>
        <v>ELASTOMERIC BEARING WITH INTERNAL LAMINATES AND LOAD PLATE (13" X 14" X 2.4184") (14" X 22" X 1.5" LOAD PLATE)</v>
      </c>
    </row>
    <row r="464" spans="1:7" ht="24.75" customHeight="1" x14ac:dyDescent="0.25">
      <c r="A464" s="14"/>
      <c r="B464" s="14"/>
      <c r="C464" s="17"/>
      <c r="D464" s="14"/>
      <c r="E464" s="15"/>
    </row>
    <row r="465" spans="1:7" s="49" customFormat="1" ht="24.75" customHeight="1" x14ac:dyDescent="0.25">
      <c r="A465" s="31"/>
      <c r="B465" s="31"/>
      <c r="C465" s="30">
        <f>5*2</f>
        <v>10</v>
      </c>
      <c r="D465" s="30" t="s">
        <v>31</v>
      </c>
      <c r="E465" s="33" t="s">
        <v>9</v>
      </c>
      <c r="F465" s="50"/>
      <c r="G465" s="50"/>
    </row>
    <row r="466" spans="1:7" s="49" customFormat="1" ht="24.75" customHeight="1" x14ac:dyDescent="0.25">
      <c r="A466" s="31"/>
      <c r="B466" s="31"/>
      <c r="C466" s="30"/>
      <c r="D466" s="30"/>
      <c r="E466" s="33"/>
      <c r="F466" s="50"/>
      <c r="G466" s="50"/>
    </row>
    <row r="467" spans="1:7" ht="24.75" customHeight="1" x14ac:dyDescent="0.25">
      <c r="A467" s="11">
        <f>A36</f>
        <v>516</v>
      </c>
      <c r="B467" s="11" t="str">
        <f t="shared" ref="B467:E467" si="9">B36</f>
        <v>44100</v>
      </c>
      <c r="C467" s="11">
        <f t="shared" si="9"/>
        <v>5</v>
      </c>
      <c r="D467" s="11" t="str">
        <f t="shared" si="9"/>
        <v>EACH</v>
      </c>
      <c r="E467" s="13" t="str">
        <f t="shared" si="9"/>
        <v>ELASTOMERIC BEARING WITH INTERNAL LAMINATES AND LOAD PLATE (13" X 19" X 2.4184") (14" X 20" X 2" LOAD PLATE)</v>
      </c>
      <c r="F467" s="11"/>
    </row>
    <row r="468" spans="1:7" ht="24.75" customHeight="1" x14ac:dyDescent="0.25">
      <c r="A468" s="14"/>
      <c r="B468" s="14"/>
      <c r="C468" s="17"/>
      <c r="D468" s="14"/>
      <c r="E468" s="15"/>
    </row>
    <row r="469" spans="1:7" s="49" customFormat="1" ht="24.75" customHeight="1" x14ac:dyDescent="0.25">
      <c r="A469" s="31"/>
      <c r="B469" s="31"/>
      <c r="C469" s="30">
        <v>5</v>
      </c>
      <c r="D469" s="30" t="s">
        <v>31</v>
      </c>
      <c r="E469" s="33" t="s">
        <v>9</v>
      </c>
      <c r="F469" s="50"/>
      <c r="G469" s="50"/>
    </row>
    <row r="470" spans="1:7" s="49" customFormat="1" ht="24.75" customHeight="1" x14ac:dyDescent="0.25">
      <c r="A470" s="31"/>
      <c r="B470" s="31"/>
      <c r="C470" s="30"/>
      <c r="D470" s="30"/>
      <c r="E470" s="33"/>
      <c r="F470" s="50"/>
      <c r="G470" s="50"/>
    </row>
    <row r="471" spans="1:7" ht="24.75" customHeight="1" x14ac:dyDescent="0.25">
      <c r="A471" s="11">
        <f>A37</f>
        <v>516</v>
      </c>
      <c r="B471" s="11" t="str">
        <f t="shared" ref="B471:E471" si="10">B37</f>
        <v>44100</v>
      </c>
      <c r="C471" s="11">
        <f t="shared" si="10"/>
        <v>5</v>
      </c>
      <c r="D471" s="11" t="str">
        <f t="shared" si="10"/>
        <v>EACH</v>
      </c>
      <c r="E471" s="13" t="str">
        <f t="shared" si="10"/>
        <v>ELASTOMERIC BEARING WITH INTERNAL LAMINATES AND LOAD PLATE (13" X 19" X 2.4184") (14" X 26" X 2" LOAD PLATE)</v>
      </c>
    </row>
    <row r="472" spans="1:7" ht="24.75" customHeight="1" x14ac:dyDescent="0.25">
      <c r="A472" s="14"/>
      <c r="B472" s="14"/>
      <c r="C472" s="17"/>
      <c r="D472" s="14"/>
      <c r="E472" s="15"/>
    </row>
    <row r="473" spans="1:7" s="49" customFormat="1" ht="24.75" customHeight="1" x14ac:dyDescent="0.25">
      <c r="A473" s="31"/>
      <c r="B473" s="31"/>
      <c r="C473" s="30">
        <v>5</v>
      </c>
      <c r="D473" s="30" t="s">
        <v>31</v>
      </c>
      <c r="E473" s="33" t="s">
        <v>9</v>
      </c>
      <c r="F473" s="50"/>
      <c r="G473" s="50"/>
    </row>
    <row r="474" spans="1:7" s="49" customFormat="1" ht="24.75" customHeight="1" x14ac:dyDescent="0.25">
      <c r="A474" s="31"/>
      <c r="B474" s="31"/>
      <c r="C474" s="30"/>
      <c r="D474" s="30"/>
      <c r="E474" s="33"/>
      <c r="F474" s="50"/>
      <c r="G474" s="50"/>
    </row>
    <row r="475" spans="1:7" ht="24.75" customHeight="1" x14ac:dyDescent="0.25">
      <c r="A475" s="11">
        <f t="shared" ref="A475:E475" si="11">A39</f>
        <v>517</v>
      </c>
      <c r="B475" s="11" t="str">
        <f t="shared" si="11"/>
        <v>75121</v>
      </c>
      <c r="C475" s="12">
        <f t="shared" si="11"/>
        <v>309.83199999999999</v>
      </c>
      <c r="D475" s="11" t="str">
        <f t="shared" si="11"/>
        <v>FT</v>
      </c>
      <c r="E475" s="13" t="str">
        <f t="shared" si="11"/>
        <v>RAILING (CONCRETE PARAPET WITH TWIN STEEL TUBE RAILING), AS PER PLAN</v>
      </c>
    </row>
    <row r="476" spans="1:7" ht="24.75" customHeight="1" x14ac:dyDescent="0.25">
      <c r="A476" s="14"/>
      <c r="B476" s="14"/>
      <c r="C476" s="17"/>
      <c r="D476" s="14"/>
      <c r="E476" s="15"/>
    </row>
    <row r="477" spans="1:7" s="49" customFormat="1" ht="24.75" customHeight="1" x14ac:dyDescent="0.25">
      <c r="A477" s="32" t="s">
        <v>2</v>
      </c>
      <c r="B477" s="32"/>
      <c r="C477" s="42">
        <f>155.5-0.292-0.292</f>
        <v>154.916</v>
      </c>
      <c r="D477" s="31" t="s">
        <v>1</v>
      </c>
      <c r="E477" s="35" t="s">
        <v>34</v>
      </c>
      <c r="F477" s="50"/>
      <c r="G477" s="50"/>
    </row>
    <row r="478" spans="1:7" s="49" customFormat="1" ht="24.75" customHeight="1" x14ac:dyDescent="0.25">
      <c r="A478" s="32"/>
      <c r="B478" s="32"/>
      <c r="C478" s="41">
        <v>2</v>
      </c>
      <c r="D478" s="31" t="s">
        <v>31</v>
      </c>
      <c r="E478" s="35" t="s">
        <v>94</v>
      </c>
      <c r="F478" s="50"/>
      <c r="G478" s="50"/>
    </row>
    <row r="479" spans="1:7" s="49" customFormat="1" ht="24.75" customHeight="1" x14ac:dyDescent="0.25">
      <c r="A479" s="52"/>
      <c r="B479" s="47"/>
      <c r="C479" s="34">
        <f>C477*C478</f>
        <v>309.83199999999999</v>
      </c>
      <c r="D479" s="30" t="s">
        <v>1</v>
      </c>
      <c r="E479" s="45" t="s">
        <v>9</v>
      </c>
      <c r="F479" s="50"/>
      <c r="G479" s="50"/>
    </row>
    <row r="480" spans="1:7" s="49" customFormat="1" ht="24.75" customHeight="1" x14ac:dyDescent="0.25">
      <c r="A480" s="52"/>
      <c r="B480" s="47"/>
      <c r="C480" s="34"/>
      <c r="D480" s="30"/>
      <c r="E480" s="45"/>
      <c r="F480" s="50"/>
      <c r="G480" s="50"/>
    </row>
    <row r="481" spans="1:7" s="49" customFormat="1" ht="24.75" customHeight="1" x14ac:dyDescent="0.25">
      <c r="A481" s="32" t="s">
        <v>95</v>
      </c>
      <c r="B481" s="47"/>
      <c r="C481" s="42">
        <v>0</v>
      </c>
      <c r="D481" s="31" t="s">
        <v>1</v>
      </c>
      <c r="E481" s="35" t="s">
        <v>34</v>
      </c>
      <c r="F481" s="50"/>
      <c r="G481" s="50"/>
    </row>
    <row r="482" spans="1:7" s="49" customFormat="1" ht="24.75" customHeight="1" x14ac:dyDescent="0.25">
      <c r="A482" s="47"/>
      <c r="B482" s="47"/>
      <c r="C482" s="41">
        <v>2</v>
      </c>
      <c r="D482" s="31" t="s">
        <v>31</v>
      </c>
      <c r="E482" s="35" t="s">
        <v>94</v>
      </c>
      <c r="F482" s="50"/>
      <c r="G482" s="50"/>
    </row>
    <row r="483" spans="1:7" s="49" customFormat="1" ht="24.75" customHeight="1" x14ac:dyDescent="0.25">
      <c r="A483" s="47"/>
      <c r="B483" s="47"/>
      <c r="C483" s="34">
        <f>C481*C482</f>
        <v>0</v>
      </c>
      <c r="D483" s="30" t="s">
        <v>1</v>
      </c>
      <c r="E483" s="45" t="s">
        <v>9</v>
      </c>
      <c r="F483" s="50"/>
      <c r="G483" s="50"/>
    </row>
    <row r="484" spans="1:7" s="49" customFormat="1" ht="24.75" customHeight="1" x14ac:dyDescent="0.25">
      <c r="A484" s="47"/>
      <c r="B484" s="47"/>
      <c r="C484" s="51"/>
      <c r="D484" s="31"/>
      <c r="E484" s="35"/>
      <c r="F484" s="50"/>
      <c r="G484" s="50"/>
    </row>
    <row r="485" spans="1:7" s="49" customFormat="1" ht="24.75" customHeight="1" x14ac:dyDescent="0.25">
      <c r="A485" s="11">
        <f>A40</f>
        <v>517</v>
      </c>
      <c r="B485" s="11" t="str">
        <f t="shared" ref="B485:E485" si="12">B40</f>
        <v>76300</v>
      </c>
      <c r="C485" s="11">
        <f t="shared" si="12"/>
        <v>96</v>
      </c>
      <c r="D485" s="11" t="str">
        <f t="shared" si="12"/>
        <v>FT</v>
      </c>
      <c r="E485" s="13" t="str">
        <f t="shared" si="12"/>
        <v>RAILING, MISC.: HAND RAILING FOR WALL</v>
      </c>
      <c r="F485" s="50"/>
      <c r="G485" s="50"/>
    </row>
    <row r="486" spans="1:7" s="49" customFormat="1" ht="24.75" customHeight="1" x14ac:dyDescent="0.25">
      <c r="A486" s="47"/>
      <c r="B486" s="47"/>
      <c r="C486" s="51">
        <f>48*2</f>
        <v>96</v>
      </c>
      <c r="D486" s="30" t="s">
        <v>1</v>
      </c>
      <c r="E486" s="35"/>
      <c r="F486" s="50"/>
      <c r="G486" s="50"/>
    </row>
    <row r="487" spans="1:7" s="49" customFormat="1" ht="24.75" customHeight="1" x14ac:dyDescent="0.25">
      <c r="A487" s="47"/>
      <c r="B487" s="47"/>
      <c r="C487" s="51"/>
      <c r="D487" s="31"/>
      <c r="E487" s="35"/>
      <c r="F487" s="50"/>
      <c r="G487" s="50"/>
    </row>
    <row r="488" spans="1:7" s="49" customFormat="1" ht="24.75" customHeight="1" x14ac:dyDescent="0.25">
      <c r="A488" s="47"/>
      <c r="B488" s="47"/>
      <c r="C488" s="51"/>
      <c r="D488" s="31"/>
      <c r="E488" s="35"/>
      <c r="F488" s="50"/>
      <c r="G488" s="50"/>
    </row>
    <row r="489" spans="1:7" ht="24.75" customHeight="1" x14ac:dyDescent="0.25">
      <c r="A489" s="11">
        <f t="shared" ref="A489:E489" si="13">A42</f>
        <v>518</v>
      </c>
      <c r="B489" s="11" t="str">
        <f t="shared" si="13"/>
        <v>21200</v>
      </c>
      <c r="C489" s="12">
        <f t="shared" si="13"/>
        <v>223.55203703703702</v>
      </c>
      <c r="D489" s="11" t="str">
        <f t="shared" si="13"/>
        <v>CU YD</v>
      </c>
      <c r="E489" s="13" t="str">
        <f t="shared" si="13"/>
        <v>POROUS BACKFILL WITH GEOTEXTILE FABRIC</v>
      </c>
    </row>
    <row r="490" spans="1:7" ht="24.75" customHeight="1" x14ac:dyDescent="0.25">
      <c r="A490" s="14"/>
      <c r="B490" s="14"/>
      <c r="C490" s="17"/>
      <c r="D490" s="14"/>
      <c r="E490" s="15"/>
    </row>
    <row r="491" spans="1:7" s="49" customFormat="1" ht="24.75" customHeight="1" x14ac:dyDescent="0.25">
      <c r="A491" s="47"/>
      <c r="B491" s="47"/>
      <c r="C491" s="42">
        <v>38.333300000000001</v>
      </c>
      <c r="D491" s="31" t="s">
        <v>1</v>
      </c>
      <c r="E491" s="35" t="s">
        <v>96</v>
      </c>
      <c r="F491" s="50"/>
      <c r="G491" s="50"/>
    </row>
    <row r="492" spans="1:7" s="49" customFormat="1" ht="24.75" customHeight="1" x14ac:dyDescent="0.25">
      <c r="A492" s="47"/>
      <c r="B492" s="47"/>
      <c r="C492" s="46">
        <v>15</v>
      </c>
      <c r="D492" s="31" t="s">
        <v>1</v>
      </c>
      <c r="E492" s="35" t="s">
        <v>97</v>
      </c>
      <c r="F492" s="50"/>
      <c r="G492" s="50"/>
    </row>
    <row r="493" spans="1:7" s="49" customFormat="1" ht="24.75" customHeight="1" x14ac:dyDescent="0.25">
      <c r="A493" s="47"/>
      <c r="B493" s="47"/>
      <c r="C493" s="43">
        <v>38.33</v>
      </c>
      <c r="D493" s="31" t="s">
        <v>1</v>
      </c>
      <c r="E493" s="35" t="s">
        <v>98</v>
      </c>
      <c r="F493" s="50"/>
      <c r="G493" s="50"/>
    </row>
    <row r="494" spans="1:7" s="49" customFormat="1" ht="24.75" customHeight="1" x14ac:dyDescent="0.25">
      <c r="A494" s="47"/>
      <c r="B494" s="47"/>
      <c r="C494" s="46">
        <v>15.1</v>
      </c>
      <c r="D494" s="31" t="s">
        <v>1</v>
      </c>
      <c r="E494" s="35" t="s">
        <v>99</v>
      </c>
      <c r="F494" s="50"/>
      <c r="G494" s="50"/>
    </row>
    <row r="495" spans="1:7" s="35" customFormat="1" ht="24.75" customHeight="1" x14ac:dyDescent="0.25">
      <c r="A495" s="31"/>
      <c r="B495" s="31"/>
      <c r="C495" s="41">
        <v>2</v>
      </c>
      <c r="D495" s="31" t="s">
        <v>1</v>
      </c>
      <c r="E495" s="32" t="s">
        <v>100</v>
      </c>
      <c r="F495" s="31"/>
      <c r="G495" s="31"/>
    </row>
    <row r="496" spans="1:7" s="35" customFormat="1" ht="24.75" customHeight="1" x14ac:dyDescent="0.25">
      <c r="A496" s="31"/>
      <c r="B496" s="31"/>
      <c r="C496" s="37">
        <f>22+22+47.3+47.3</f>
        <v>138.6</v>
      </c>
      <c r="D496" s="31" t="s">
        <v>1</v>
      </c>
      <c r="E496" s="32" t="s">
        <v>101</v>
      </c>
      <c r="F496" s="31"/>
      <c r="G496" s="31"/>
    </row>
    <row r="497" spans="1:7" s="35" customFormat="1" ht="24.75" customHeight="1" x14ac:dyDescent="0.25">
      <c r="A497" s="31"/>
      <c r="B497" s="31"/>
      <c r="C497" s="85">
        <f>(14.2+12.7)/2</f>
        <v>13.45</v>
      </c>
      <c r="D497" s="31" t="s">
        <v>1</v>
      </c>
      <c r="E497" s="32" t="s">
        <v>102</v>
      </c>
      <c r="F497" s="31"/>
      <c r="G497" s="31"/>
    </row>
    <row r="498" spans="1:7" s="35" customFormat="1" ht="24.75" customHeight="1" x14ac:dyDescent="0.25">
      <c r="A498" s="31"/>
      <c r="B498" s="31"/>
      <c r="C498" s="34">
        <f>C491*C492*C495+C493*C494*C495+C496*C497*C495</f>
        <v>6035.9049999999997</v>
      </c>
      <c r="D498" s="31" t="s">
        <v>56</v>
      </c>
      <c r="E498" s="32" t="s">
        <v>45</v>
      </c>
      <c r="F498" s="31"/>
      <c r="G498" s="31"/>
    </row>
    <row r="499" spans="1:7" s="35" customFormat="1" ht="24.75" customHeight="1" x14ac:dyDescent="0.25">
      <c r="A499" s="31"/>
      <c r="B499" s="31"/>
      <c r="C499" s="34">
        <f>C498/27</f>
        <v>223.55203703703702</v>
      </c>
      <c r="D499" s="30" t="s">
        <v>25</v>
      </c>
      <c r="E499" s="33" t="s">
        <v>45</v>
      </c>
      <c r="F499" s="31"/>
      <c r="G499" s="31"/>
    </row>
    <row r="500" spans="1:7" s="35" customFormat="1" ht="24.75" customHeight="1" x14ac:dyDescent="0.25">
      <c r="A500" s="31"/>
      <c r="B500" s="31"/>
      <c r="C500" s="34"/>
      <c r="D500" s="31"/>
      <c r="E500" s="32"/>
      <c r="F500" s="31"/>
      <c r="G500" s="31"/>
    </row>
    <row r="501" spans="1:7" ht="24.75" customHeight="1" x14ac:dyDescent="0.25">
      <c r="A501" s="11">
        <f t="shared" ref="A501:E501" si="14">A43</f>
        <v>518</v>
      </c>
      <c r="B501" s="11" t="str">
        <f t="shared" si="14"/>
        <v>40000</v>
      </c>
      <c r="C501" s="12">
        <f t="shared" si="14"/>
        <v>215</v>
      </c>
      <c r="D501" s="11" t="str">
        <f t="shared" si="14"/>
        <v>FT</v>
      </c>
      <c r="E501" s="13" t="str">
        <f t="shared" si="14"/>
        <v>6" PERFORATED PLASTIC PIPE</v>
      </c>
    </row>
    <row r="502" spans="1:7" ht="24.75" customHeight="1" x14ac:dyDescent="0.25">
      <c r="A502" s="14"/>
      <c r="B502" s="14"/>
      <c r="C502" s="17"/>
      <c r="D502" s="14"/>
      <c r="E502" s="15"/>
    </row>
    <row r="503" spans="1:7" s="35" customFormat="1" ht="24.75" customHeight="1" x14ac:dyDescent="0.25">
      <c r="A503" s="31"/>
      <c r="B503" s="31"/>
      <c r="C503" s="42">
        <f>82+133</f>
        <v>215</v>
      </c>
      <c r="D503" s="31" t="s">
        <v>1</v>
      </c>
      <c r="E503" s="32" t="s">
        <v>34</v>
      </c>
      <c r="F503" s="31"/>
      <c r="G503" s="31"/>
    </row>
    <row r="504" spans="1:7" s="35" customFormat="1" ht="24.75" customHeight="1" x14ac:dyDescent="0.25">
      <c r="A504" s="31"/>
      <c r="B504" s="31"/>
      <c r="C504" s="41">
        <v>1</v>
      </c>
      <c r="D504" s="31" t="s">
        <v>31</v>
      </c>
      <c r="E504" s="32" t="s">
        <v>42</v>
      </c>
      <c r="F504" s="31"/>
      <c r="G504" s="31"/>
    </row>
    <row r="505" spans="1:7" s="35" customFormat="1" ht="24.75" customHeight="1" x14ac:dyDescent="0.25">
      <c r="A505" s="31"/>
      <c r="B505" s="31"/>
      <c r="C505" s="34">
        <f>C503*C504</f>
        <v>215</v>
      </c>
      <c r="D505" s="30" t="s">
        <v>1</v>
      </c>
      <c r="E505" s="33" t="s">
        <v>9</v>
      </c>
      <c r="F505" s="31"/>
      <c r="G505" s="31"/>
    </row>
    <row r="506" spans="1:7" s="35" customFormat="1" ht="24.75" customHeight="1" x14ac:dyDescent="0.25">
      <c r="A506" s="31"/>
      <c r="B506" s="31"/>
      <c r="C506" s="34"/>
      <c r="D506" s="31"/>
      <c r="E506" s="32"/>
      <c r="F506" s="31"/>
      <c r="G506" s="31"/>
    </row>
    <row r="507" spans="1:7" ht="24.75" customHeight="1" x14ac:dyDescent="0.25">
      <c r="A507" s="11">
        <f t="shared" ref="A507:E507" si="15">A44</f>
        <v>518</v>
      </c>
      <c r="B507" s="11" t="str">
        <f t="shared" si="15"/>
        <v>40010</v>
      </c>
      <c r="C507" s="12">
        <f t="shared" si="15"/>
        <v>78</v>
      </c>
      <c r="D507" s="11" t="str">
        <f t="shared" si="15"/>
        <v>FT</v>
      </c>
      <c r="E507" s="13" t="str">
        <f t="shared" si="15"/>
        <v>6" NON PERFORATED PLASTIC PIPE, INCLUDING SPECIALS</v>
      </c>
    </row>
    <row r="508" spans="1:7" ht="24.75" customHeight="1" x14ac:dyDescent="0.25">
      <c r="A508" s="14"/>
      <c r="B508" s="14"/>
      <c r="C508" s="17"/>
      <c r="D508" s="14"/>
      <c r="E508" s="15"/>
    </row>
    <row r="509" spans="1:7" s="35" customFormat="1" ht="24.75" customHeight="1" x14ac:dyDescent="0.25">
      <c r="A509" s="31"/>
      <c r="B509" s="31"/>
      <c r="C509" s="53">
        <f>18+18+3+3+16+16+2+2</f>
        <v>78</v>
      </c>
      <c r="D509" s="30" t="s">
        <v>1</v>
      </c>
      <c r="E509" s="33" t="s">
        <v>9</v>
      </c>
      <c r="F509" s="31"/>
      <c r="G509" s="31"/>
    </row>
    <row r="510" spans="1:7" s="35" customFormat="1" ht="24.75" customHeight="1" x14ac:dyDescent="0.25">
      <c r="A510" s="31"/>
      <c r="B510" s="31"/>
      <c r="C510" s="34"/>
      <c r="D510" s="31"/>
      <c r="E510" s="32"/>
      <c r="F510" s="31"/>
      <c r="G510" s="31"/>
    </row>
    <row r="511" spans="1:7" ht="24.75" customHeight="1" x14ac:dyDescent="0.25">
      <c r="A511" s="11">
        <f t="shared" ref="A511:E511" si="16">A46</f>
        <v>523</v>
      </c>
      <c r="B511" s="11" t="str">
        <f t="shared" si="16"/>
        <v>20000</v>
      </c>
      <c r="C511" s="12">
        <f t="shared" si="16"/>
        <v>2</v>
      </c>
      <c r="D511" s="11" t="str">
        <f t="shared" si="16"/>
        <v>EACH</v>
      </c>
      <c r="E511" s="13" t="str">
        <f t="shared" si="16"/>
        <v>DYNAMIC LOAD TESTING</v>
      </c>
    </row>
    <row r="512" spans="1:7" ht="24.75" customHeight="1" x14ac:dyDescent="0.25">
      <c r="A512" s="14"/>
      <c r="B512" s="14"/>
      <c r="C512" s="17"/>
      <c r="D512" s="14"/>
      <c r="E512" s="15"/>
    </row>
    <row r="513" spans="1:7" s="35" customFormat="1" ht="24.75" customHeight="1" x14ac:dyDescent="0.25">
      <c r="A513" s="31"/>
      <c r="B513" s="31"/>
      <c r="C513" s="53">
        <v>2</v>
      </c>
      <c r="D513" s="30" t="s">
        <v>31</v>
      </c>
      <c r="E513" s="32"/>
      <c r="F513" s="31"/>
      <c r="G513" s="31"/>
    </row>
    <row r="514" spans="1:7" s="35" customFormat="1" ht="24.75" customHeight="1" x14ac:dyDescent="0.25">
      <c r="A514" s="31"/>
      <c r="B514" s="31"/>
      <c r="C514" s="34"/>
      <c r="D514" s="31"/>
      <c r="E514" s="32"/>
      <c r="F514" s="31"/>
      <c r="G514" s="31"/>
    </row>
    <row r="515" spans="1:7" ht="24.75" customHeight="1" x14ac:dyDescent="0.25">
      <c r="A515" s="11">
        <f t="shared" ref="A515:E515" si="17">A48</f>
        <v>526</v>
      </c>
      <c r="B515" s="11" t="str">
        <f t="shared" si="17"/>
        <v>15000</v>
      </c>
      <c r="C515" s="12">
        <f t="shared" si="17"/>
        <v>57.822222222222223</v>
      </c>
      <c r="D515" s="11" t="str">
        <f t="shared" si="17"/>
        <v>SQ YD</v>
      </c>
      <c r="E515" s="13" t="str">
        <f t="shared" si="17"/>
        <v>REINFORCED CONCRETE APPROACH SLABS (T=13")</v>
      </c>
    </row>
    <row r="516" spans="1:7" ht="24.75" customHeight="1" x14ac:dyDescent="0.25">
      <c r="A516" s="14"/>
      <c r="B516" s="14"/>
      <c r="C516" s="17"/>
      <c r="D516" s="14"/>
      <c r="E516" s="15"/>
    </row>
    <row r="517" spans="1:7" s="35" customFormat="1" ht="24.75" customHeight="1" x14ac:dyDescent="0.25">
      <c r="C517" s="38">
        <v>520.4</v>
      </c>
      <c r="D517" s="31" t="s">
        <v>1</v>
      </c>
      <c r="E517" s="35" t="s">
        <v>110</v>
      </c>
    </row>
    <row r="518" spans="1:7" s="35" customFormat="1" ht="24.75" customHeight="1" x14ac:dyDescent="0.25">
      <c r="C518" s="38">
        <v>1</v>
      </c>
      <c r="D518" s="31" t="s">
        <v>31</v>
      </c>
    </row>
    <row r="519" spans="1:7" s="35" customFormat="1" ht="24.75" customHeight="1" x14ac:dyDescent="0.25">
      <c r="C519" s="37">
        <f>C517*C518</f>
        <v>520.4</v>
      </c>
      <c r="D519" s="31" t="s">
        <v>23</v>
      </c>
      <c r="E519" s="35" t="s">
        <v>39</v>
      </c>
    </row>
    <row r="520" spans="1:7" s="35" customFormat="1" ht="24.75" customHeight="1" x14ac:dyDescent="0.25">
      <c r="C520" s="34">
        <f>C519/9</f>
        <v>57.822222222222223</v>
      </c>
      <c r="D520" s="30" t="s">
        <v>21</v>
      </c>
      <c r="E520" s="33" t="s">
        <v>9</v>
      </c>
    </row>
    <row r="521" spans="1:7" s="35" customFormat="1" ht="24.75" customHeight="1" x14ac:dyDescent="0.25">
      <c r="C521" s="34"/>
      <c r="D521" s="30"/>
      <c r="E521" s="33"/>
    </row>
    <row r="522" spans="1:7" s="35" customFormat="1" ht="24.75" customHeight="1" x14ac:dyDescent="0.25">
      <c r="A522" s="11">
        <f>A49</f>
        <v>526</v>
      </c>
      <c r="B522" s="11" t="str">
        <f>B49</f>
        <v>25001</v>
      </c>
      <c r="C522" s="12">
        <f>C49</f>
        <v>127.77766666666668</v>
      </c>
      <c r="D522" s="11" t="str">
        <f>D49</f>
        <v>SQ YD</v>
      </c>
      <c r="E522" s="13" t="str">
        <f>E49</f>
        <v>REINFORCED CONCRETE APPROACH SLABS (T=15"), AS PER PLAN</v>
      </c>
    </row>
    <row r="523" spans="1:7" s="35" customFormat="1" ht="24.75" customHeight="1" x14ac:dyDescent="0.25">
      <c r="A523" s="14"/>
      <c r="B523" s="14"/>
      <c r="C523" s="17"/>
      <c r="D523" s="14"/>
      <c r="E523" s="15"/>
    </row>
    <row r="524" spans="1:7" s="35" customFormat="1" ht="24.75" customHeight="1" x14ac:dyDescent="0.25">
      <c r="C524" s="38">
        <v>30</v>
      </c>
      <c r="D524" s="31" t="s">
        <v>1</v>
      </c>
      <c r="E524" s="35" t="s">
        <v>34</v>
      </c>
    </row>
    <row r="525" spans="1:7" s="35" customFormat="1" ht="24.75" customHeight="1" x14ac:dyDescent="0.25">
      <c r="C525" s="38">
        <v>38.333300000000001</v>
      </c>
      <c r="D525" s="31" t="s">
        <v>1</v>
      </c>
      <c r="E525" s="35" t="s">
        <v>29</v>
      </c>
    </row>
    <row r="526" spans="1:7" s="35" customFormat="1" ht="24.75" customHeight="1" x14ac:dyDescent="0.25">
      <c r="C526" s="38">
        <v>1</v>
      </c>
      <c r="D526" s="31" t="s">
        <v>31</v>
      </c>
    </row>
    <row r="527" spans="1:7" s="35" customFormat="1" ht="24.75" customHeight="1" x14ac:dyDescent="0.25">
      <c r="C527" s="37">
        <f>C524*C525*C526</f>
        <v>1149.999</v>
      </c>
      <c r="D527" s="31" t="s">
        <v>23</v>
      </c>
      <c r="E527" s="35" t="s">
        <v>39</v>
      </c>
    </row>
    <row r="528" spans="1:7" s="35" customFormat="1" ht="24.75" customHeight="1" x14ac:dyDescent="0.25">
      <c r="C528" s="34">
        <f>C527/9</f>
        <v>127.77766666666668</v>
      </c>
      <c r="D528" s="30" t="s">
        <v>21</v>
      </c>
      <c r="E528" s="33" t="s">
        <v>9</v>
      </c>
    </row>
    <row r="529" spans="1:7" s="35" customFormat="1" ht="24.75" customHeight="1" x14ac:dyDescent="0.25">
      <c r="C529" s="34"/>
      <c r="D529" s="30"/>
      <c r="E529" s="33"/>
    </row>
    <row r="530" spans="1:7" ht="24.75" customHeight="1" x14ac:dyDescent="0.25">
      <c r="A530" s="11">
        <f t="shared" ref="A530:E530" si="18">A50</f>
        <v>526</v>
      </c>
      <c r="B530" s="11" t="str">
        <f t="shared" si="18"/>
        <v>90010</v>
      </c>
      <c r="C530" s="12">
        <f t="shared" si="18"/>
        <v>57.8</v>
      </c>
      <c r="D530" s="11" t="str">
        <f t="shared" si="18"/>
        <v>FT</v>
      </c>
      <c r="E530" s="13" t="str">
        <f t="shared" si="18"/>
        <v>TYPE A INSTALLATION</v>
      </c>
    </row>
    <row r="531" spans="1:7" ht="24.75" customHeight="1" x14ac:dyDescent="0.25">
      <c r="A531" s="14"/>
      <c r="B531" s="14"/>
      <c r="C531" s="17"/>
      <c r="D531" s="14"/>
      <c r="E531" s="15"/>
    </row>
    <row r="532" spans="1:7" s="49" customFormat="1" ht="24.75" customHeight="1" x14ac:dyDescent="0.25">
      <c r="C532" s="56">
        <v>24</v>
      </c>
      <c r="D532" s="31" t="s">
        <v>1</v>
      </c>
      <c r="E532" s="49" t="s">
        <v>111</v>
      </c>
      <c r="F532" s="50"/>
      <c r="G532" s="50"/>
    </row>
    <row r="533" spans="1:7" s="49" customFormat="1" ht="24.75" customHeight="1" x14ac:dyDescent="0.25">
      <c r="C533" s="54">
        <v>33.799999999999997</v>
      </c>
      <c r="D533" s="31" t="s">
        <v>1</v>
      </c>
      <c r="E533" s="49" t="s">
        <v>112</v>
      </c>
      <c r="F533" s="50"/>
      <c r="G533" s="50"/>
    </row>
    <row r="534" spans="1:7" s="49" customFormat="1" ht="24.75" customHeight="1" x14ac:dyDescent="0.25">
      <c r="C534" s="57">
        <f>C532+C533</f>
        <v>57.8</v>
      </c>
      <c r="D534" s="30" t="s">
        <v>1</v>
      </c>
      <c r="E534" s="33" t="s">
        <v>9</v>
      </c>
      <c r="F534" s="50"/>
      <c r="G534" s="50"/>
    </row>
    <row r="535" spans="1:7" s="49" customFormat="1" ht="24.75" customHeight="1" x14ac:dyDescent="0.25">
      <c r="C535" s="57"/>
      <c r="D535" s="30"/>
      <c r="E535" s="33"/>
      <c r="F535" s="50"/>
      <c r="G535" s="50"/>
    </row>
    <row r="536" spans="1:7" ht="24.75" customHeight="1" x14ac:dyDescent="0.25">
      <c r="A536" s="11" t="str">
        <f>A54</f>
        <v>SPECIAL</v>
      </c>
      <c r="B536" s="11" t="str">
        <f>B54</f>
        <v>530E00400</v>
      </c>
      <c r="C536" s="11">
        <f>C54</f>
        <v>2</v>
      </c>
      <c r="D536" s="11" t="str">
        <f>D54</f>
        <v>EACH</v>
      </c>
      <c r="E536" s="13" t="str">
        <f>E54</f>
        <v>STRUCTURES MISC.: HISTORICAL MARKER, TYPE 1</v>
      </c>
    </row>
    <row r="537" spans="1:7" s="49" customFormat="1" ht="24.75" customHeight="1" x14ac:dyDescent="0.25">
      <c r="C537" s="55">
        <v>2</v>
      </c>
      <c r="D537" s="30" t="s">
        <v>31</v>
      </c>
      <c r="E537" s="33"/>
      <c r="F537" s="50"/>
      <c r="G537" s="50"/>
    </row>
    <row r="538" spans="1:7" s="49" customFormat="1" ht="24.75" customHeight="1" x14ac:dyDescent="0.25">
      <c r="C538" s="57"/>
      <c r="D538" s="30"/>
      <c r="E538" s="33"/>
      <c r="F538" s="50"/>
      <c r="G538" s="50"/>
    </row>
    <row r="539" spans="1:7" ht="24.75" customHeight="1" x14ac:dyDescent="0.25">
      <c r="A539" s="11" t="str">
        <f>A55</f>
        <v>SPECIAL</v>
      </c>
      <c r="B539" s="11" t="str">
        <f t="shared" ref="B539:E539" si="19">B55</f>
        <v>530E13000</v>
      </c>
      <c r="C539" s="12">
        <f t="shared" si="19"/>
        <v>597.75164231120004</v>
      </c>
      <c r="D539" s="11" t="str">
        <f t="shared" si="19"/>
        <v>SQ FT</v>
      </c>
      <c r="E539" s="13" t="str">
        <f t="shared" si="19"/>
        <v>FORM LINER</v>
      </c>
    </row>
    <row r="540" spans="1:7" s="49" customFormat="1" ht="24.75" customHeight="1" x14ac:dyDescent="0.25">
      <c r="C540" s="57"/>
      <c r="D540" s="30"/>
      <c r="E540" s="33"/>
      <c r="F540" s="50"/>
      <c r="G540" s="50"/>
    </row>
    <row r="541" spans="1:7" s="49" customFormat="1" ht="24.75" customHeight="1" x14ac:dyDescent="0.25">
      <c r="C541" s="96">
        <v>1.6666000000000001</v>
      </c>
      <c r="D541" s="35" t="s">
        <v>1</v>
      </c>
      <c r="E541" s="49" t="s">
        <v>269</v>
      </c>
      <c r="F541" s="50"/>
      <c r="G541" s="50"/>
    </row>
    <row r="542" spans="1:7" s="49" customFormat="1" ht="24.75" customHeight="1" x14ac:dyDescent="0.25">
      <c r="C542" s="96">
        <f>152.75-0.292-0.292</f>
        <v>152.166</v>
      </c>
      <c r="D542" s="35" t="s">
        <v>1</v>
      </c>
      <c r="E542" s="49" t="s">
        <v>270</v>
      </c>
      <c r="F542" s="50"/>
      <c r="G542" s="50"/>
    </row>
    <row r="543" spans="1:7" s="49" customFormat="1" ht="24.75" customHeight="1" x14ac:dyDescent="0.25">
      <c r="C543" s="96">
        <v>2</v>
      </c>
      <c r="D543" s="35" t="s">
        <v>31</v>
      </c>
      <c r="E543" s="49" t="s">
        <v>271</v>
      </c>
      <c r="F543" s="50"/>
      <c r="G543" s="50"/>
    </row>
    <row r="544" spans="1:7" s="49" customFormat="1" ht="24.75" customHeight="1" x14ac:dyDescent="0.25">
      <c r="C544" s="96">
        <v>1.6666000000000001</v>
      </c>
      <c r="D544" s="35" t="s">
        <v>1</v>
      </c>
      <c r="E544" s="49" t="s">
        <v>269</v>
      </c>
      <c r="F544" s="50"/>
      <c r="G544" s="50"/>
    </row>
    <row r="545" spans="1:7" s="49" customFormat="1" ht="24.75" customHeight="1" x14ac:dyDescent="0.25">
      <c r="C545" s="96">
        <v>27.166665999999999</v>
      </c>
      <c r="D545" s="35" t="s">
        <v>1</v>
      </c>
      <c r="E545" s="49" t="s">
        <v>272</v>
      </c>
      <c r="F545" s="50"/>
      <c r="G545" s="50"/>
    </row>
    <row r="546" spans="1:7" s="49" customFormat="1" ht="24.75" customHeight="1" x14ac:dyDescent="0.25">
      <c r="C546" s="96">
        <v>2</v>
      </c>
      <c r="D546" s="35" t="s">
        <v>31</v>
      </c>
      <c r="E546" s="49" t="s">
        <v>271</v>
      </c>
      <c r="F546" s="50"/>
      <c r="G546" s="50"/>
    </row>
    <row r="547" spans="1:7" s="49" customFormat="1" ht="24.75" customHeight="1" x14ac:dyDescent="0.25">
      <c r="C547" s="92">
        <f>C541*C542*C543+C544*C545*C546</f>
        <v>597.75164231120004</v>
      </c>
      <c r="D547" s="35" t="s">
        <v>23</v>
      </c>
      <c r="E547" s="49" t="s">
        <v>9</v>
      </c>
      <c r="F547" s="50"/>
      <c r="G547" s="50"/>
    </row>
    <row r="548" spans="1:7" s="49" customFormat="1" ht="24.75" customHeight="1" x14ac:dyDescent="0.25">
      <c r="D548" s="35"/>
      <c r="F548" s="50"/>
      <c r="G548" s="50"/>
    </row>
    <row r="549" spans="1:7" ht="24.75" customHeight="1" x14ac:dyDescent="0.25">
      <c r="A549" s="11">
        <f>A57</f>
        <v>601</v>
      </c>
      <c r="B549" s="11" t="str">
        <f>B57</f>
        <v>20000</v>
      </c>
      <c r="C549" s="12">
        <f>C57</f>
        <v>544.44799999999987</v>
      </c>
      <c r="D549" s="11" t="str">
        <f>D57</f>
        <v>SQ YD</v>
      </c>
      <c r="E549" s="13" t="str">
        <f>E57</f>
        <v>CRUSHED AGGREGATE SLOPE PROTECTION</v>
      </c>
    </row>
    <row r="550" spans="1:7" s="49" customFormat="1" ht="24.75" customHeight="1" x14ac:dyDescent="0.25">
      <c r="C550" s="50"/>
      <c r="F550" s="50"/>
      <c r="G550" s="50"/>
    </row>
    <row r="551" spans="1:7" s="49" customFormat="1" ht="24.75" customHeight="1" x14ac:dyDescent="0.25">
      <c r="C551" s="54">
        <v>63.1</v>
      </c>
      <c r="D551" s="50" t="s">
        <v>1</v>
      </c>
      <c r="E551" s="49" t="s">
        <v>273</v>
      </c>
      <c r="F551" s="50"/>
      <c r="G551" s="50"/>
    </row>
    <row r="552" spans="1:7" s="49" customFormat="1" ht="24.75" customHeight="1" x14ac:dyDescent="0.25">
      <c r="C552" s="54">
        <v>44.33</v>
      </c>
      <c r="D552" s="50" t="s">
        <v>1</v>
      </c>
      <c r="E552" s="49" t="s">
        <v>29</v>
      </c>
      <c r="F552" s="50"/>
      <c r="G552" s="50"/>
    </row>
    <row r="553" spans="1:7" s="49" customFormat="1" ht="24.75" customHeight="1" x14ac:dyDescent="0.25">
      <c r="C553" s="54">
        <v>0</v>
      </c>
      <c r="D553" s="50" t="s">
        <v>23</v>
      </c>
      <c r="E553" s="49" t="s">
        <v>274</v>
      </c>
      <c r="F553" s="50"/>
      <c r="G553" s="50"/>
    </row>
    <row r="554" spans="1:7" s="49" customFormat="1" ht="24.75" customHeight="1" x14ac:dyDescent="0.25">
      <c r="C554" s="93">
        <f>(C551*C552)+C553</f>
        <v>2797.223</v>
      </c>
      <c r="D554" s="31" t="s">
        <v>23</v>
      </c>
      <c r="E554" s="35" t="s">
        <v>39</v>
      </c>
      <c r="F554" s="50"/>
      <c r="G554" s="50"/>
    </row>
    <row r="555" spans="1:7" s="49" customFormat="1" ht="24.75" customHeight="1" x14ac:dyDescent="0.25">
      <c r="C555" s="54">
        <v>47.3</v>
      </c>
      <c r="D555" s="31" t="s">
        <v>1</v>
      </c>
      <c r="E555" s="35" t="s">
        <v>273</v>
      </c>
      <c r="F555" s="50"/>
      <c r="G555" s="50"/>
    </row>
    <row r="556" spans="1:7" s="49" customFormat="1" ht="24.75" customHeight="1" x14ac:dyDescent="0.25">
      <c r="C556" s="54">
        <v>44.33</v>
      </c>
      <c r="D556" s="31" t="s">
        <v>1</v>
      </c>
      <c r="E556" s="35" t="s">
        <v>29</v>
      </c>
      <c r="F556" s="50"/>
      <c r="G556" s="50"/>
    </row>
    <row r="557" spans="1:7" s="49" customFormat="1" ht="24.75" customHeight="1" x14ac:dyDescent="0.25">
      <c r="C557" s="54">
        <v>6</v>
      </c>
      <c r="D557" s="50" t="s">
        <v>23</v>
      </c>
      <c r="E557" s="49" t="s">
        <v>274</v>
      </c>
      <c r="F557" s="50"/>
      <c r="G557" s="50"/>
    </row>
    <row r="558" spans="1:7" s="49" customFormat="1" ht="24.75" customHeight="1" x14ac:dyDescent="0.25">
      <c r="C558" s="93">
        <f>(C555*C556)+C557</f>
        <v>2102.8089999999997</v>
      </c>
      <c r="D558" s="31" t="s">
        <v>23</v>
      </c>
      <c r="E558" s="35" t="s">
        <v>39</v>
      </c>
      <c r="F558" s="50"/>
      <c r="G558" s="50"/>
    </row>
    <row r="559" spans="1:7" s="49" customFormat="1" ht="24.75" customHeight="1" x14ac:dyDescent="0.25">
      <c r="C559" s="50">
        <f>C554+C558</f>
        <v>4900.0319999999992</v>
      </c>
      <c r="D559" s="31" t="s">
        <v>23</v>
      </c>
      <c r="E559" s="35" t="s">
        <v>39</v>
      </c>
      <c r="F559" s="50"/>
      <c r="G559" s="50"/>
    </row>
    <row r="560" spans="1:7" s="49" customFormat="1" ht="24.75" customHeight="1" x14ac:dyDescent="0.25">
      <c r="C560" s="55">
        <f>C559/9</f>
        <v>544.44799999999987</v>
      </c>
      <c r="D560" s="30" t="s">
        <v>21</v>
      </c>
      <c r="E560" s="33" t="s">
        <v>9</v>
      </c>
      <c r="F560" s="50"/>
      <c r="G560" s="50"/>
    </row>
    <row r="561" spans="1:9" ht="24.75" customHeight="1" x14ac:dyDescent="0.25">
      <c r="A561" s="11">
        <f>A59</f>
        <v>607</v>
      </c>
      <c r="B561" s="11" t="str">
        <f t="shared" ref="B561:E561" si="20">B59</f>
        <v>39931</v>
      </c>
      <c r="C561" s="12">
        <f t="shared" si="20"/>
        <v>301</v>
      </c>
      <c r="D561" s="11" t="str">
        <f t="shared" si="20"/>
        <v>FT</v>
      </c>
      <c r="E561" s="13" t="str">
        <f t="shared" si="20"/>
        <v>VANDAL PROTECTION FENCE, 12' CURVED, COATED FABRIC, AS PER PLAN</v>
      </c>
    </row>
    <row r="563" spans="1:9" ht="24" customHeight="1" x14ac:dyDescent="0.25">
      <c r="C563" s="22">
        <f>149</f>
        <v>149</v>
      </c>
      <c r="D563" s="8" t="s">
        <v>1</v>
      </c>
      <c r="E563" s="1" t="s">
        <v>34</v>
      </c>
    </row>
    <row r="564" spans="1:9" ht="21.75" customHeight="1" x14ac:dyDescent="0.25">
      <c r="C564" s="22">
        <v>2</v>
      </c>
      <c r="D564" s="8" t="s">
        <v>31</v>
      </c>
      <c r="E564" s="1" t="s">
        <v>94</v>
      </c>
    </row>
    <row r="565" spans="1:9" ht="27" customHeight="1" x14ac:dyDescent="0.25">
      <c r="C565" s="1">
        <f>C563*C564</f>
        <v>298</v>
      </c>
      <c r="D565" s="8" t="s">
        <v>1</v>
      </c>
      <c r="E565" s="1" t="s">
        <v>9</v>
      </c>
    </row>
    <row r="567" spans="1:9" ht="24.75" customHeight="1" x14ac:dyDescent="0.25">
      <c r="A567" s="11">
        <f>A61</f>
        <v>625</v>
      </c>
      <c r="B567" s="11" t="str">
        <f t="shared" ref="B567:E567" si="21">B61</f>
        <v>33000</v>
      </c>
      <c r="C567" s="11">
        <f t="shared" si="21"/>
        <v>1</v>
      </c>
      <c r="D567" s="11" t="str">
        <f t="shared" si="21"/>
        <v>EACH</v>
      </c>
      <c r="E567" s="13" t="str">
        <f t="shared" si="21"/>
        <v>STRUCTURE GROUNDING SYSTEM</v>
      </c>
      <c r="F567" s="14"/>
      <c r="G567" s="14"/>
      <c r="H567" s="15"/>
      <c r="I567" s="16"/>
    </row>
    <row r="568" spans="1:9" ht="24.75" customHeight="1" x14ac:dyDescent="0.25">
      <c r="A568" s="14"/>
      <c r="B568" s="14"/>
      <c r="C568" s="17"/>
      <c r="D568" s="14"/>
      <c r="E568" s="15"/>
      <c r="F568" s="14"/>
      <c r="G568" s="14"/>
      <c r="H568" s="15"/>
      <c r="I568" s="16"/>
    </row>
    <row r="569" spans="1:9" ht="24.75" customHeight="1" x14ac:dyDescent="0.25">
      <c r="A569" s="14"/>
      <c r="B569" s="14"/>
      <c r="C569" s="17">
        <v>1</v>
      </c>
      <c r="D569" s="14" t="s">
        <v>31</v>
      </c>
      <c r="E569" s="15"/>
      <c r="F569" s="23"/>
      <c r="G569" s="14"/>
      <c r="H569" s="15"/>
      <c r="I569" s="16"/>
    </row>
  </sheetData>
  <mergeCells count="5">
    <mergeCell ref="A1:I1"/>
    <mergeCell ref="A2:I2"/>
    <mergeCell ref="A3:I3"/>
    <mergeCell ref="F129:I129"/>
    <mergeCell ref="J129:K129"/>
  </mergeCells>
  <pageMargins left="0.7" right="0.7" top="0.75" bottom="0.75" header="0.3" footer="0.3"/>
  <pageSetup paperSize="17" scale="81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3879-7A4E-4F27-97F4-FB25223E4EC4}">
  <dimension ref="A1:J63"/>
  <sheetViews>
    <sheetView tabSelected="1" zoomScaleNormal="100" workbookViewId="0">
      <selection activeCell="K8" sqref="K8"/>
    </sheetView>
  </sheetViews>
  <sheetFormatPr defaultColWidth="9.140625" defaultRowHeight="12.75" x14ac:dyDescent="0.25"/>
  <cols>
    <col min="1" max="2" width="20.42578125" style="1" customWidth="1"/>
    <col min="3" max="3" width="13.7109375" style="1" customWidth="1"/>
    <col min="4" max="4" width="16.28515625" style="1" customWidth="1"/>
    <col min="5" max="5" width="78" style="1" customWidth="1"/>
    <col min="6" max="7" width="12.7109375" style="8" customWidth="1"/>
    <col min="8" max="8" width="24.85546875" style="1" customWidth="1"/>
    <col min="9" max="9" width="12.7109375" style="1" customWidth="1"/>
    <col min="10" max="10" width="13.42578125" style="1" customWidth="1"/>
    <col min="11" max="16384" width="9.140625" style="1"/>
  </cols>
  <sheetData>
    <row r="1" spans="1:10" ht="29.25" customHeight="1" x14ac:dyDescent="0.25">
      <c r="A1" s="101" t="s">
        <v>233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s="4" customFormat="1" ht="50.25" customHeight="1" x14ac:dyDescent="0.25">
      <c r="A2" s="2" t="s">
        <v>8</v>
      </c>
      <c r="B2" s="2" t="s">
        <v>11</v>
      </c>
      <c r="C2" s="2" t="s">
        <v>12</v>
      </c>
      <c r="D2" s="2" t="s">
        <v>13</v>
      </c>
      <c r="E2" s="3" t="s">
        <v>0</v>
      </c>
      <c r="F2" s="2" t="s">
        <v>14</v>
      </c>
      <c r="G2" s="2" t="s">
        <v>15</v>
      </c>
      <c r="H2" s="2" t="s">
        <v>202</v>
      </c>
      <c r="I2" s="2" t="s">
        <v>203</v>
      </c>
      <c r="J2" s="2" t="s">
        <v>204</v>
      </c>
    </row>
    <row r="3" spans="1:10" ht="12.75" customHeight="1" x14ac:dyDescent="0.25">
      <c r="A3" s="6">
        <f>IF(ISBLANK('bridge quantities'!A5)," ",'bridge quantities'!A5)</f>
        <v>202</v>
      </c>
      <c r="B3" s="6">
        <f>IF(ISBLANK('bridge quantities'!B5)," ",'bridge quantities'!B5)</f>
        <v>11002</v>
      </c>
      <c r="C3" s="25" t="str">
        <f>IF(ISBLANK('bridge quantities'!C5)," ",'bridge quantities'!C5)</f>
        <v>LUMP</v>
      </c>
      <c r="D3" s="6" t="str">
        <f>IF(ISBLANK('bridge quantities'!D5)," ",'bridge quantities'!D5)</f>
        <v xml:space="preserve"> </v>
      </c>
      <c r="E3" s="80" t="str">
        <f>IF(ISBLANK('bridge quantities'!E5)," ",'bridge quantities'!E5)</f>
        <v>STRUCTURE REMOVED, OVER 20 FOOT SPAN</v>
      </c>
      <c r="F3" s="25" t="str">
        <f>IF(ISBLANK('bridge quantities'!F5)," ",'bridge quantities'!F5)</f>
        <v xml:space="preserve"> </v>
      </c>
      <c r="G3" s="25" t="str">
        <f>IF(ISBLANK('bridge quantities'!G5)," ",'bridge quantities'!G5)</f>
        <v xml:space="preserve"> </v>
      </c>
      <c r="H3" s="25" t="str">
        <f>IF(ISBLANK('bridge quantities'!H5)," ",'bridge quantities'!H5)</f>
        <v xml:space="preserve"> </v>
      </c>
      <c r="I3" s="25" t="str">
        <f>IF(ISBLANK('bridge quantities'!I5)," ",'bridge quantities'!I5)</f>
        <v xml:space="preserve"> </v>
      </c>
      <c r="J3" s="6" t="str">
        <f>IF(ISBLANK('bridge quantities'!J5)," ",'bridge quantities'!J5)</f>
        <v xml:space="preserve"> </v>
      </c>
    </row>
    <row r="4" spans="1:10" ht="12.75" customHeight="1" x14ac:dyDescent="0.25">
      <c r="A4" s="6">
        <f>IF(ISBLANK('bridge quantities'!A6)," ",'bridge quantities'!A6)</f>
        <v>202</v>
      </c>
      <c r="B4" s="6" t="str">
        <f>IF(ISBLANK('bridge quantities'!B6)," ",'bridge quantities'!B6)</f>
        <v>23500</v>
      </c>
      <c r="C4" s="25">
        <f>IF(ISBLANK('bridge quantities'!C6)," ",'bridge quantities'!C6)</f>
        <v>322.66666666666669</v>
      </c>
      <c r="D4" s="6" t="str">
        <f>IF(ISBLANK('bridge quantities'!D6)," ",'bridge quantities'!D6)</f>
        <v>SQ YD</v>
      </c>
      <c r="E4" s="80" t="str">
        <f>IF(ISBLANK('bridge quantities'!E6)," ",'bridge quantities'!E6)</f>
        <v>WEARING COURSE REMOVED</v>
      </c>
      <c r="F4" s="25" t="str">
        <f>IF(ISBLANK('bridge quantities'!F6)," ",'bridge quantities'!F6)</f>
        <v xml:space="preserve"> </v>
      </c>
      <c r="G4" s="25" t="str">
        <f>IF(ISBLANK('bridge quantities'!G6)," ",'bridge quantities'!G6)</f>
        <v xml:space="preserve"> </v>
      </c>
      <c r="H4" s="25">
        <f>IF(ISBLANK('bridge quantities'!H6)," ",'bridge quantities'!H6)</f>
        <v>322.66666666666669</v>
      </c>
      <c r="I4" s="25" t="str">
        <f>IF(ISBLANK('bridge quantities'!I6)," ",'bridge quantities'!I6)</f>
        <v xml:space="preserve"> </v>
      </c>
      <c r="J4" s="25" t="str">
        <f>IF(ISBLANK('bridge quantities'!J6)," ",'bridge quantities'!J6)</f>
        <v xml:space="preserve"> </v>
      </c>
    </row>
    <row r="5" spans="1:10" ht="12.75" customHeight="1" x14ac:dyDescent="0.25">
      <c r="A5" s="6" t="str">
        <f>IF(ISBLANK('bridge quantities'!A7)," ",'bridge quantities'!A7)</f>
        <v xml:space="preserve"> </v>
      </c>
      <c r="B5" s="6" t="str">
        <f>IF(ISBLANK('bridge quantities'!B7)," ",'bridge quantities'!B7)</f>
        <v xml:space="preserve"> </v>
      </c>
      <c r="C5" s="25" t="str">
        <f>IF(ISBLANK('bridge quantities'!C7)," ",'bridge quantities'!C7)</f>
        <v xml:space="preserve"> </v>
      </c>
      <c r="D5" s="6" t="str">
        <f>IF(ISBLANK('bridge quantities'!D7)," ",'bridge quantities'!D7)</f>
        <v xml:space="preserve"> </v>
      </c>
      <c r="E5" s="80" t="str">
        <f>IF(ISBLANK('bridge quantities'!E7)," ",'bridge quantities'!E7)</f>
        <v xml:space="preserve"> </v>
      </c>
      <c r="F5" s="25" t="str">
        <f>IF(ISBLANK('bridge quantities'!F7)," ",'bridge quantities'!F7)</f>
        <v xml:space="preserve"> </v>
      </c>
      <c r="G5" s="25" t="str">
        <f>IF(ISBLANK('bridge quantities'!G7)," ",'bridge quantities'!G7)</f>
        <v xml:space="preserve"> </v>
      </c>
      <c r="H5" s="25" t="str">
        <f>IF(ISBLANK('bridge quantities'!H7)," ",'bridge quantities'!H7)</f>
        <v xml:space="preserve"> </v>
      </c>
      <c r="I5" s="25" t="str">
        <f>IF(ISBLANK('bridge quantities'!I7)," ",'bridge quantities'!I7)</f>
        <v xml:space="preserve"> </v>
      </c>
      <c r="J5" s="6" t="str">
        <f>IF(ISBLANK('bridge quantities'!J7)," ",'bridge quantities'!J7)</f>
        <v xml:space="preserve"> </v>
      </c>
    </row>
    <row r="6" spans="1:10" ht="12.75" customHeight="1" x14ac:dyDescent="0.25">
      <c r="A6" s="6">
        <f>IF(ISBLANK('bridge quantities'!A8)," ",'bridge quantities'!A8)</f>
        <v>503</v>
      </c>
      <c r="B6" s="6" t="str">
        <f>IF(ISBLANK('bridge quantities'!B8)," ",'bridge quantities'!B8)</f>
        <v>11100</v>
      </c>
      <c r="C6" s="25" t="str">
        <f>IF(ISBLANK('bridge quantities'!C8)," ",'bridge quantities'!C8)</f>
        <v>LUMP</v>
      </c>
      <c r="D6" s="6" t="str">
        <f>IF(ISBLANK('bridge quantities'!D8)," ",'bridge quantities'!D8)</f>
        <v xml:space="preserve"> </v>
      </c>
      <c r="E6" s="80" t="str">
        <f>IF(ISBLANK('bridge quantities'!E8)," ",'bridge quantities'!E8)</f>
        <v>COFFERDAMS AND EXCAVATION BRACING</v>
      </c>
      <c r="F6" s="25" t="str">
        <f>IF(ISBLANK('bridge quantities'!F8)," ",'bridge quantities'!F8)</f>
        <v xml:space="preserve"> </v>
      </c>
      <c r="G6" s="25" t="str">
        <f>IF(ISBLANK('bridge quantities'!G8)," ",'bridge quantities'!G8)</f>
        <v xml:space="preserve"> </v>
      </c>
      <c r="H6" s="25" t="str">
        <f>IF(ISBLANK('bridge quantities'!H8)," ",'bridge quantities'!H8)</f>
        <v xml:space="preserve"> </v>
      </c>
      <c r="I6" s="25" t="str">
        <f>IF(ISBLANK('bridge quantities'!I8)," ",'bridge quantities'!I8)</f>
        <v xml:space="preserve"> </v>
      </c>
      <c r="J6" s="6" t="str">
        <f>IF(ISBLANK('bridge quantities'!J8)," ",'bridge quantities'!J8)</f>
        <v xml:space="preserve"> </v>
      </c>
    </row>
    <row r="7" spans="1:10" ht="12.75" customHeight="1" x14ac:dyDescent="0.25">
      <c r="A7" s="6">
        <f>IF(ISBLANK('bridge quantities'!A9)," ",'bridge quantities'!A9)</f>
        <v>503</v>
      </c>
      <c r="B7" s="6" t="str">
        <f>IF(ISBLANK('bridge quantities'!B9)," ",'bridge quantities'!B9)</f>
        <v>21300</v>
      </c>
      <c r="C7" s="25" t="str">
        <f>IF(ISBLANK('bridge quantities'!C9)," ",'bridge quantities'!C9)</f>
        <v>LUMP</v>
      </c>
      <c r="D7" s="6" t="str">
        <f>IF(ISBLANK('bridge quantities'!D9)," ",'bridge quantities'!D9)</f>
        <v xml:space="preserve"> </v>
      </c>
      <c r="E7" s="80" t="str">
        <f>IF(ISBLANK('bridge quantities'!E9)," ",'bridge quantities'!E9)</f>
        <v>UNCLASSIFIED EXCAVATION</v>
      </c>
      <c r="F7" s="25" t="str">
        <f>IF(ISBLANK('bridge quantities'!F9)," ",'bridge quantities'!F9)</f>
        <v xml:space="preserve"> </v>
      </c>
      <c r="G7" s="25" t="str">
        <f>IF(ISBLANK('bridge quantities'!G9)," ",'bridge quantities'!G9)</f>
        <v xml:space="preserve"> </v>
      </c>
      <c r="H7" s="25" t="str">
        <f>IF(ISBLANK('bridge quantities'!H9)," ",'bridge quantities'!H9)</f>
        <v xml:space="preserve"> </v>
      </c>
      <c r="I7" s="25" t="str">
        <f>IF(ISBLANK('bridge quantities'!I9)," ",'bridge quantities'!I9)</f>
        <v xml:space="preserve"> </v>
      </c>
      <c r="J7" s="6" t="str">
        <f>IF(ISBLANK('bridge quantities'!J9)," ",'bridge quantities'!J9)</f>
        <v xml:space="preserve"> </v>
      </c>
    </row>
    <row r="8" spans="1:10" ht="12.75" customHeight="1" x14ac:dyDescent="0.25">
      <c r="A8" s="6" t="str">
        <f>IF(ISBLANK('bridge quantities'!A10)," ",'bridge quantities'!A10)</f>
        <v xml:space="preserve"> </v>
      </c>
      <c r="B8" s="6" t="str">
        <f>IF(ISBLANK('bridge quantities'!B10)," ",'bridge quantities'!B10)</f>
        <v xml:space="preserve"> </v>
      </c>
      <c r="C8" s="25" t="str">
        <f>IF(ISBLANK('bridge quantities'!C10)," ",'bridge quantities'!C10)</f>
        <v xml:space="preserve"> </v>
      </c>
      <c r="D8" s="6" t="str">
        <f>IF(ISBLANK('bridge quantities'!D10)," ",'bridge quantities'!D10)</f>
        <v xml:space="preserve"> </v>
      </c>
      <c r="E8" s="80" t="str">
        <f>IF(ISBLANK('bridge quantities'!E10)," ",'bridge quantities'!E10)</f>
        <v xml:space="preserve"> </v>
      </c>
      <c r="F8" s="25" t="str">
        <f>IF(ISBLANK('bridge quantities'!F10)," ",'bridge quantities'!F10)</f>
        <v xml:space="preserve"> </v>
      </c>
      <c r="G8" s="25" t="str">
        <f>IF(ISBLANK('bridge quantities'!G10)," ",'bridge quantities'!G10)</f>
        <v xml:space="preserve"> </v>
      </c>
      <c r="H8" s="25" t="str">
        <f>IF(ISBLANK('bridge quantities'!H10)," ",'bridge quantities'!H10)</f>
        <v xml:space="preserve"> </v>
      </c>
      <c r="I8" s="25" t="str">
        <f>IF(ISBLANK('bridge quantities'!I10)," ",'bridge quantities'!I10)</f>
        <v xml:space="preserve"> </v>
      </c>
      <c r="J8" s="6" t="str">
        <f>IF(ISBLANK('bridge quantities'!J10)," ",'bridge quantities'!J10)</f>
        <v xml:space="preserve"> </v>
      </c>
    </row>
    <row r="9" spans="1:10" ht="12.75" customHeight="1" x14ac:dyDescent="0.25">
      <c r="A9" s="6">
        <f>IF(ISBLANK('bridge quantities'!A11)," ",'bridge quantities'!A11)</f>
        <v>505</v>
      </c>
      <c r="B9" s="6">
        <f>IF(ISBLANK('bridge quantities'!B11)," ",'bridge quantities'!B11)</f>
        <v>11100</v>
      </c>
      <c r="C9" s="25" t="str">
        <f>IF(ISBLANK('bridge quantities'!C11)," ",'bridge quantities'!C11)</f>
        <v>LUMP</v>
      </c>
      <c r="D9" s="6" t="str">
        <f>IF(ISBLANK('bridge quantities'!D11)," ",'bridge quantities'!D11)</f>
        <v xml:space="preserve"> </v>
      </c>
      <c r="E9" s="80" t="str">
        <f>IF(ISBLANK('bridge quantities'!E11)," ",'bridge quantities'!E11)</f>
        <v>PILE DRIVING EQUIPMENT MOBILIZATION</v>
      </c>
      <c r="F9" s="25" t="str">
        <f>IF(ISBLANK('bridge quantities'!F11)," ",'bridge quantities'!F11)</f>
        <v xml:space="preserve"> </v>
      </c>
      <c r="G9" s="25" t="str">
        <f>IF(ISBLANK('bridge quantities'!G11)," ",'bridge quantities'!G11)</f>
        <v xml:space="preserve"> </v>
      </c>
      <c r="H9" s="25" t="str">
        <f>IF(ISBLANK('bridge quantities'!H11)," ",'bridge quantities'!H11)</f>
        <v xml:space="preserve"> </v>
      </c>
      <c r="I9" s="25" t="str">
        <f>IF(ISBLANK('bridge quantities'!I11)," ",'bridge quantities'!I11)</f>
        <v xml:space="preserve"> </v>
      </c>
      <c r="J9" s="6" t="str">
        <f>IF(ISBLANK('bridge quantities'!J11)," ",'bridge quantities'!J11)</f>
        <v xml:space="preserve"> </v>
      </c>
    </row>
    <row r="10" spans="1:10" ht="12.75" customHeight="1" x14ac:dyDescent="0.25">
      <c r="A10" s="6" t="str">
        <f>IF(ISBLANK('bridge quantities'!A12)," ",'bridge quantities'!A12)</f>
        <v xml:space="preserve"> </v>
      </c>
      <c r="B10" s="6" t="str">
        <f>IF(ISBLANK('bridge quantities'!B12)," ",'bridge quantities'!B12)</f>
        <v xml:space="preserve"> </v>
      </c>
      <c r="C10" s="25" t="str">
        <f>IF(ISBLANK('bridge quantities'!C12)," ",'bridge quantities'!C12)</f>
        <v xml:space="preserve"> </v>
      </c>
      <c r="D10" s="6" t="str">
        <f>IF(ISBLANK('bridge quantities'!D12)," ",'bridge quantities'!D12)</f>
        <v xml:space="preserve"> </v>
      </c>
      <c r="E10" s="80" t="str">
        <f>IF(ISBLANK('bridge quantities'!E12)," ",'bridge quantities'!E12)</f>
        <v xml:space="preserve"> </v>
      </c>
      <c r="F10" s="25" t="str">
        <f>IF(ISBLANK('bridge quantities'!F12)," ",'bridge quantities'!F12)</f>
        <v xml:space="preserve"> </v>
      </c>
      <c r="G10" s="25" t="str">
        <f>IF(ISBLANK('bridge quantities'!G12)," ",'bridge quantities'!G12)</f>
        <v xml:space="preserve"> </v>
      </c>
      <c r="H10" s="25" t="str">
        <f>IF(ISBLANK('bridge quantities'!H12)," ",'bridge quantities'!H12)</f>
        <v xml:space="preserve"> </v>
      </c>
      <c r="I10" s="25" t="str">
        <f>IF(ISBLANK('bridge quantities'!I12)," ",'bridge quantities'!I12)</f>
        <v xml:space="preserve"> </v>
      </c>
      <c r="J10" s="6" t="str">
        <f>IF(ISBLANK('bridge quantities'!J12)," ",'bridge quantities'!J12)</f>
        <v xml:space="preserve"> </v>
      </c>
    </row>
    <row r="11" spans="1:10" ht="12.75" customHeight="1" x14ac:dyDescent="0.25">
      <c r="A11" s="6">
        <f>IF(ISBLANK('bridge quantities'!A13)," ",'bridge quantities'!A13)</f>
        <v>507</v>
      </c>
      <c r="B11" s="6" t="str">
        <f>IF(ISBLANK('bridge quantities'!B13)," ",'bridge quantities'!B13)</f>
        <v>00600</v>
      </c>
      <c r="C11" s="25">
        <f>IF(ISBLANK('bridge quantities'!C13)," ",'bridge quantities'!C13)</f>
        <v>3790</v>
      </c>
      <c r="D11" s="6" t="str">
        <f>IF(ISBLANK('bridge quantities'!D13)," ",'bridge quantities'!D13)</f>
        <v>FT</v>
      </c>
      <c r="E11" s="80" t="str">
        <f>IF(ISBLANK('bridge quantities'!E13)," ",'bridge quantities'!E13)</f>
        <v>14" CAST-IN-PLACE REINFORCED CONCRETE PILES, DRIVEN</v>
      </c>
      <c r="F11" s="25" t="str">
        <f>IF(ISBLANK('bridge quantities'!F13)," ",'bridge quantities'!F13)</f>
        <v xml:space="preserve"> </v>
      </c>
      <c r="G11" s="25">
        <f>IF(ISBLANK('bridge quantities'!G13)," ",'bridge quantities'!G13)</f>
        <v>3790</v>
      </c>
      <c r="H11" s="25" t="str">
        <f>IF(ISBLANK('bridge quantities'!H13)," ",'bridge quantities'!H13)</f>
        <v xml:space="preserve"> </v>
      </c>
      <c r="I11" s="25" t="str">
        <f>IF(ISBLANK('bridge quantities'!I13)," ",'bridge quantities'!I13)</f>
        <v xml:space="preserve"> </v>
      </c>
      <c r="J11" s="6" t="str">
        <f>IF(ISBLANK('bridge quantities'!J13)," ",'bridge quantities'!J13)</f>
        <v xml:space="preserve"> </v>
      </c>
    </row>
    <row r="12" spans="1:10" ht="12.75" customHeight="1" x14ac:dyDescent="0.25">
      <c r="A12" s="6">
        <f>IF(ISBLANK('bridge quantities'!A14)," ",'bridge quantities'!A14)</f>
        <v>507</v>
      </c>
      <c r="B12" s="6" t="str">
        <f>IF(ISBLANK('bridge quantities'!B14)," ",'bridge quantities'!B14)</f>
        <v>00650</v>
      </c>
      <c r="C12" s="25">
        <f>IF(ISBLANK('bridge quantities'!C14)," ",'bridge quantities'!C14)</f>
        <v>4250</v>
      </c>
      <c r="D12" s="6" t="str">
        <f>IF(ISBLANK('bridge quantities'!D14)," ",'bridge quantities'!D14)</f>
        <v>FT</v>
      </c>
      <c r="E12" s="80" t="str">
        <f>IF(ISBLANK('bridge quantities'!E14)," ",'bridge quantities'!E14)</f>
        <v>14" CAST-IN-PLACE REINFORCED CONCRETE PILES, FURNISHED</v>
      </c>
      <c r="F12" s="25" t="str">
        <f>IF(ISBLANK('bridge quantities'!F14)," ",'bridge quantities'!F14)</f>
        <v xml:space="preserve"> </v>
      </c>
      <c r="G12" s="25">
        <f>IF(ISBLANK('bridge quantities'!G14)," ",'bridge quantities'!G14)</f>
        <v>4250</v>
      </c>
      <c r="H12" s="25" t="str">
        <f>IF(ISBLANK('bridge quantities'!H14)," ",'bridge quantities'!H14)</f>
        <v xml:space="preserve"> </v>
      </c>
      <c r="I12" s="25" t="str">
        <f>IF(ISBLANK('bridge quantities'!I14)," ",'bridge quantities'!I14)</f>
        <v xml:space="preserve"> </v>
      </c>
      <c r="J12" s="6" t="str">
        <f>IF(ISBLANK('bridge quantities'!J14)," ",'bridge quantities'!J14)</f>
        <v xml:space="preserve"> </v>
      </c>
    </row>
    <row r="13" spans="1:10" ht="12.75" customHeight="1" x14ac:dyDescent="0.25">
      <c r="A13" s="6" t="str">
        <f>IF(ISBLANK('bridge quantities'!A15)," ",'bridge quantities'!A15)</f>
        <v xml:space="preserve"> </v>
      </c>
      <c r="B13" s="6" t="str">
        <f>IF(ISBLANK('bridge quantities'!B15)," ",'bridge quantities'!B15)</f>
        <v xml:space="preserve"> </v>
      </c>
      <c r="C13" s="25" t="str">
        <f>IF(ISBLANK('bridge quantities'!C15)," ",'bridge quantities'!C15)</f>
        <v xml:space="preserve"> </v>
      </c>
      <c r="D13" s="6" t="str">
        <f>IF(ISBLANK('bridge quantities'!D15)," ",'bridge quantities'!D15)</f>
        <v xml:space="preserve"> </v>
      </c>
      <c r="E13" s="80" t="str">
        <f>IF(ISBLANK('bridge quantities'!E15)," ",'bridge quantities'!E15)</f>
        <v xml:space="preserve"> </v>
      </c>
      <c r="F13" s="25" t="str">
        <f>IF(ISBLANK('bridge quantities'!F15)," ",'bridge quantities'!F15)</f>
        <v xml:space="preserve"> </v>
      </c>
      <c r="G13" s="25" t="str">
        <f>IF(ISBLANK('bridge quantities'!G15)," ",'bridge quantities'!G15)</f>
        <v xml:space="preserve"> </v>
      </c>
      <c r="H13" s="25" t="str">
        <f>IF(ISBLANK('bridge quantities'!H15)," ",'bridge quantities'!H15)</f>
        <v xml:space="preserve"> </v>
      </c>
      <c r="I13" s="25" t="str">
        <f>IF(ISBLANK('bridge quantities'!I15)," ",'bridge quantities'!I15)</f>
        <v xml:space="preserve"> </v>
      </c>
      <c r="J13" s="6" t="str">
        <f>IF(ISBLANK('bridge quantities'!J15)," ",'bridge quantities'!J15)</f>
        <v xml:space="preserve"> </v>
      </c>
    </row>
    <row r="14" spans="1:10" ht="12.75" customHeight="1" x14ac:dyDescent="0.25">
      <c r="A14" s="6">
        <f>IF(ISBLANK('bridge quantities'!A16)," ",'bridge quantities'!A16)</f>
        <v>509</v>
      </c>
      <c r="B14" s="6" t="str">
        <f>IF(ISBLANK('bridge quantities'!B16)," ",'bridge quantities'!B16)</f>
        <v>10000</v>
      </c>
      <c r="C14" s="25">
        <f>IF(ISBLANK('bridge quantities'!C16)," ",'bridge quantities'!C16)</f>
        <v>161510.49395285797</v>
      </c>
      <c r="D14" s="6" t="str">
        <f>IF(ISBLANK('bridge quantities'!D16)," ",'bridge quantities'!D16)</f>
        <v>POUND</v>
      </c>
      <c r="E14" s="80" t="str">
        <f>IF(ISBLANK('bridge quantities'!E16)," ",'bridge quantities'!E16)</f>
        <v>EPOXY COATED REINFORCING STEEL</v>
      </c>
      <c r="F14" s="25">
        <f>IF(ISBLANK('bridge quantities'!F16)," ",'bridge quantities'!F16)</f>
        <v>43078.187519633997</v>
      </c>
      <c r="G14" s="25">
        <f>IF(ISBLANK('bridge quantities'!G16)," ",'bridge quantities'!G16)</f>
        <v>63370.282612007984</v>
      </c>
      <c r="H14" s="25">
        <f>IF(ISBLANK('bridge quantities'!H16)," ",'bridge quantities'!H16)</f>
        <v>55062.023821216004</v>
      </c>
      <c r="I14" s="25" t="str">
        <f>IF(ISBLANK('bridge quantities'!I16)," ",'bridge quantities'!I16)</f>
        <v xml:space="preserve"> </v>
      </c>
      <c r="J14" s="6" t="str">
        <f>IF(ISBLANK('bridge quantities'!J16)," ",'bridge quantities'!J16)</f>
        <v xml:space="preserve"> </v>
      </c>
    </row>
    <row r="15" spans="1:10" ht="12.75" customHeight="1" x14ac:dyDescent="0.25">
      <c r="A15" s="6" t="str">
        <f>IF(ISBLANK('bridge quantities'!A17)," ",'bridge quantities'!A17)</f>
        <v xml:space="preserve"> </v>
      </c>
      <c r="B15" s="6" t="str">
        <f>IF(ISBLANK('bridge quantities'!B17)," ",'bridge quantities'!B17)</f>
        <v xml:space="preserve"> </v>
      </c>
      <c r="C15" s="25" t="str">
        <f>IF(ISBLANK('bridge quantities'!C17)," ",'bridge quantities'!C17)</f>
        <v xml:space="preserve"> </v>
      </c>
      <c r="D15" s="6" t="str">
        <f>IF(ISBLANK('bridge quantities'!D17)," ",'bridge quantities'!D17)</f>
        <v xml:space="preserve"> </v>
      </c>
      <c r="E15" s="80" t="str">
        <f>IF(ISBLANK('bridge quantities'!E17)," ",'bridge quantities'!E17)</f>
        <v xml:space="preserve"> </v>
      </c>
      <c r="F15" s="25" t="str">
        <f>IF(ISBLANK('bridge quantities'!F17)," ",'bridge quantities'!F17)</f>
        <v xml:space="preserve"> </v>
      </c>
      <c r="G15" s="25" t="str">
        <f>IF(ISBLANK('bridge quantities'!G17)," ",'bridge quantities'!G17)</f>
        <v xml:space="preserve"> </v>
      </c>
      <c r="H15" s="25" t="str">
        <f>IF(ISBLANK('bridge quantities'!H17)," ",'bridge quantities'!H17)</f>
        <v xml:space="preserve"> </v>
      </c>
      <c r="I15" s="25" t="str">
        <f>IF(ISBLANK('bridge quantities'!I17)," ",'bridge quantities'!I17)</f>
        <v xml:space="preserve"> </v>
      </c>
      <c r="J15" s="6" t="str">
        <f>IF(ISBLANK('bridge quantities'!J17)," ",'bridge quantities'!J17)</f>
        <v xml:space="preserve"> </v>
      </c>
    </row>
    <row r="16" spans="1:10" ht="12.75" customHeight="1" x14ac:dyDescent="0.25">
      <c r="A16" s="6">
        <f>IF(ISBLANK('bridge quantities'!A18)," ",'bridge quantities'!A18)</f>
        <v>511</v>
      </c>
      <c r="B16" s="6" t="str">
        <f>IF(ISBLANK('bridge quantities'!B18)," ",'bridge quantities'!B18)</f>
        <v>33501</v>
      </c>
      <c r="C16" s="25">
        <f>IF(ISBLANK('bridge quantities'!C18)," ",'bridge quantities'!C18)</f>
        <v>4</v>
      </c>
      <c r="D16" s="6" t="str">
        <f>IF(ISBLANK('bridge quantities'!D18)," ",'bridge quantities'!D18)</f>
        <v>EACH</v>
      </c>
      <c r="E16" s="80" t="str">
        <f>IF(ISBLANK('bridge quantities'!E18)," ",'bridge quantities'!E18)</f>
        <v>SEMI-INTEGRAL DIAPHRAGM GUIDE, AS PER PLAN</v>
      </c>
      <c r="F16" s="25" t="str">
        <f>IF(ISBLANK('bridge quantities'!F18)," ",'bridge quantities'!F18)</f>
        <v xml:space="preserve"> </v>
      </c>
      <c r="G16" s="25" t="str">
        <f>IF(ISBLANK('bridge quantities'!G18)," ",'bridge quantities'!G18)</f>
        <v xml:space="preserve"> </v>
      </c>
      <c r="H16" s="25">
        <f>IF(ISBLANK('bridge quantities'!H18)," ",'bridge quantities'!H18)</f>
        <v>4</v>
      </c>
      <c r="I16" s="25" t="str">
        <f>IF(ISBLANK('bridge quantities'!I18)," ",'bridge quantities'!I18)</f>
        <v xml:space="preserve"> </v>
      </c>
      <c r="J16" s="6" t="str">
        <f>IF(ISBLANK('bridge quantities'!J18)," ",'bridge quantities'!J18)</f>
        <v>11 / 37</v>
      </c>
    </row>
    <row r="17" spans="1:10" ht="12.75" customHeight="1" x14ac:dyDescent="0.25">
      <c r="A17" s="6">
        <f>IF(ISBLANK('bridge quantities'!A19)," ",'bridge quantities'!A19)</f>
        <v>511</v>
      </c>
      <c r="B17" s="6" t="str">
        <f>IF(ISBLANK('bridge quantities'!B19)," ",'bridge quantities'!B19)</f>
        <v>34446</v>
      </c>
      <c r="C17" s="25">
        <f>IF(ISBLANK('bridge quantities'!C19)," ",'bridge quantities'!C19)</f>
        <v>262.5822546838159</v>
      </c>
      <c r="D17" s="6" t="str">
        <f>IF(ISBLANK('bridge quantities'!D19)," ",'bridge quantities'!D19)</f>
        <v>CU YD</v>
      </c>
      <c r="E17" s="80" t="str">
        <f>IF(ISBLANK('bridge quantities'!E19)," ",'bridge quantities'!E19)</f>
        <v>CLASS QC2 CONCRETE WITH QC/QA, BRIDGE DECK</v>
      </c>
      <c r="F17" s="25" t="str">
        <f>IF(ISBLANK('bridge quantities'!F19)," ",'bridge quantities'!F19)</f>
        <v xml:space="preserve"> </v>
      </c>
      <c r="G17" s="25" t="str">
        <f>IF(ISBLANK('bridge quantities'!G19)," ",'bridge quantities'!G19)</f>
        <v xml:space="preserve"> </v>
      </c>
      <c r="H17" s="25">
        <f>IF(ISBLANK('bridge quantities'!H19)," ",'bridge quantities'!H19)</f>
        <v>262.5822546838159</v>
      </c>
      <c r="I17" s="25" t="str">
        <f>IF(ISBLANK('bridge quantities'!I19)," ",'bridge quantities'!I19)</f>
        <v xml:space="preserve"> </v>
      </c>
      <c r="J17" s="6" t="str">
        <f>IF(ISBLANK('bridge quantities'!J19)," ",'bridge quantities'!J19)</f>
        <v xml:space="preserve"> </v>
      </c>
    </row>
    <row r="18" spans="1:10" ht="12.75" customHeight="1" x14ac:dyDescent="0.25">
      <c r="A18" s="6">
        <f>IF(ISBLANK('bridge quantities'!A20)," ",'bridge quantities'!A20)</f>
        <v>511</v>
      </c>
      <c r="B18" s="6" t="str">
        <f>IF(ISBLANK('bridge quantities'!B20)," ",'bridge quantities'!B20)</f>
        <v>42012</v>
      </c>
      <c r="C18" s="25">
        <f>IF(ISBLANK('bridge quantities'!C20)," ",'bridge quantities'!C20)</f>
        <v>186.0148148148148</v>
      </c>
      <c r="D18" s="6" t="str">
        <f>IF(ISBLANK('bridge quantities'!D20)," ",'bridge quantities'!D20)</f>
        <v>CU YD</v>
      </c>
      <c r="E18" s="80" t="str">
        <f>IF(ISBLANK('bridge quantities'!E20)," ",'bridge quantities'!E20)</f>
        <v>CLASS QC1 CONCRETE WITH QC/QA, PIER ABOVE FOOTINGS</v>
      </c>
      <c r="F18" s="25" t="str">
        <f>IF(ISBLANK('bridge quantities'!F20)," ",'bridge quantities'!F20)</f>
        <v xml:space="preserve"> </v>
      </c>
      <c r="G18" s="25">
        <f>IF(ISBLANK('bridge quantities'!G20)," ",'bridge quantities'!G20)</f>
        <v>186.0148148148148</v>
      </c>
      <c r="H18" s="25" t="str">
        <f>IF(ISBLANK('bridge quantities'!H20)," ",'bridge quantities'!H20)</f>
        <v xml:space="preserve"> </v>
      </c>
      <c r="I18" s="25" t="str">
        <f>IF(ISBLANK('bridge quantities'!I20)," ",'bridge quantities'!I20)</f>
        <v xml:space="preserve"> </v>
      </c>
      <c r="J18" s="6" t="str">
        <f>IF(ISBLANK('bridge quantities'!J20)," ",'bridge quantities'!J20)</f>
        <v xml:space="preserve"> </v>
      </c>
    </row>
    <row r="19" spans="1:10" ht="12.75" customHeight="1" x14ac:dyDescent="0.25">
      <c r="A19" s="6">
        <f>IF(ISBLANK('bridge quantities'!A21)," ",'bridge quantities'!A21)</f>
        <v>511</v>
      </c>
      <c r="B19" s="6" t="str">
        <f>IF(ISBLANK('bridge quantities'!B21)," ",'bridge quantities'!B21)</f>
        <v>43512</v>
      </c>
      <c r="C19" s="25">
        <f>IF(ISBLANK('bridge quantities'!C21)," ",'bridge quantities'!C21)</f>
        <v>390.37806481481488</v>
      </c>
      <c r="D19" s="6" t="str">
        <f>IF(ISBLANK('bridge quantities'!D21)," ",'bridge quantities'!D21)</f>
        <v>CU YD</v>
      </c>
      <c r="E19" s="80" t="str">
        <f>IF(ISBLANK('bridge quantities'!E21)," ",'bridge quantities'!E21)</f>
        <v>CLASS QC1 CONCRETE WITH QC/QA, ABUTMENT INCLUDING FOOTING</v>
      </c>
      <c r="F19" s="25">
        <f>IF(ISBLANK('bridge quantities'!F21)," ",'bridge quantities'!F21)</f>
        <v>390.37806481481488</v>
      </c>
      <c r="G19" s="25" t="str">
        <f>IF(ISBLANK('bridge quantities'!G21)," ",'bridge quantities'!G21)</f>
        <v xml:space="preserve"> </v>
      </c>
      <c r="H19" s="25" t="str">
        <f>IF(ISBLANK('bridge quantities'!H21)," ",'bridge quantities'!H21)</f>
        <v xml:space="preserve"> </v>
      </c>
      <c r="I19" s="25" t="str">
        <f>IF(ISBLANK('bridge quantities'!I21)," ",'bridge quantities'!I21)</f>
        <v xml:space="preserve"> </v>
      </c>
      <c r="J19" s="6" t="str">
        <f>IF(ISBLANK('bridge quantities'!J21)," ",'bridge quantities'!J21)</f>
        <v xml:space="preserve"> </v>
      </c>
    </row>
    <row r="20" spans="1:10" ht="12.75" customHeight="1" x14ac:dyDescent="0.25">
      <c r="A20" s="6">
        <f>IF(ISBLANK('bridge quantities'!A22)," ",'bridge quantities'!A22)</f>
        <v>511</v>
      </c>
      <c r="B20" s="6" t="str">
        <f>IF(ISBLANK('bridge quantities'!B22)," ",'bridge quantities'!B22)</f>
        <v>46510</v>
      </c>
      <c r="C20" s="25">
        <f>IF(ISBLANK('bridge quantities'!C22)," ",'bridge quantities'!C22)</f>
        <v>65</v>
      </c>
      <c r="D20" s="6" t="str">
        <f>IF(ISBLANK('bridge quantities'!D22)," ",'bridge quantities'!D22)</f>
        <v>CU YD</v>
      </c>
      <c r="E20" s="80" t="str">
        <f>IF(ISBLANK('bridge quantities'!E22)," ",'bridge quantities'!E22)</f>
        <v>CLASS QC1 CONCRETE, FOOTING</v>
      </c>
      <c r="F20" s="25" t="str">
        <f>IF(ISBLANK('bridge quantities'!F22)," ",'bridge quantities'!F22)</f>
        <v xml:space="preserve"> </v>
      </c>
      <c r="G20" s="25">
        <f>IF(ISBLANK('bridge quantities'!G22)," ",'bridge quantities'!G22)</f>
        <v>65</v>
      </c>
      <c r="H20" s="25" t="str">
        <f>IF(ISBLANK('bridge quantities'!H22)," ",'bridge quantities'!H22)</f>
        <v xml:space="preserve"> </v>
      </c>
      <c r="I20" s="25" t="str">
        <f>IF(ISBLANK('bridge quantities'!I22)," ",'bridge quantities'!I22)</f>
        <v xml:space="preserve"> </v>
      </c>
      <c r="J20" s="6" t="str">
        <f>IF(ISBLANK('bridge quantities'!J22)," ",'bridge quantities'!J22)</f>
        <v xml:space="preserve"> </v>
      </c>
    </row>
    <row r="21" spans="1:10" ht="12.75" customHeight="1" x14ac:dyDescent="0.25">
      <c r="A21" s="6" t="str">
        <f>IF(ISBLANK('bridge quantities'!A23)," ",'bridge quantities'!A23)</f>
        <v xml:space="preserve"> </v>
      </c>
      <c r="B21" s="6" t="str">
        <f>IF(ISBLANK('bridge quantities'!B23)," ",'bridge quantities'!B23)</f>
        <v xml:space="preserve"> </v>
      </c>
      <c r="C21" s="25" t="str">
        <f>IF(ISBLANK('bridge quantities'!C23)," ",'bridge quantities'!C23)</f>
        <v xml:space="preserve"> </v>
      </c>
      <c r="D21" s="6" t="str">
        <f>IF(ISBLANK('bridge quantities'!D23)," ",'bridge quantities'!D23)</f>
        <v xml:space="preserve"> </v>
      </c>
      <c r="E21" s="80" t="str">
        <f>IF(ISBLANK('bridge quantities'!E23)," ",'bridge quantities'!E23)</f>
        <v xml:space="preserve"> </v>
      </c>
      <c r="F21" s="25" t="str">
        <f>IF(ISBLANK('bridge quantities'!F23)," ",'bridge quantities'!F23)</f>
        <v xml:space="preserve"> </v>
      </c>
      <c r="G21" s="25" t="str">
        <f>IF(ISBLANK('bridge quantities'!G23)," ",'bridge quantities'!G23)</f>
        <v xml:space="preserve"> </v>
      </c>
      <c r="H21" s="25" t="str">
        <f>IF(ISBLANK('bridge quantities'!H23)," ",'bridge quantities'!H23)</f>
        <v xml:space="preserve"> </v>
      </c>
      <c r="I21" s="25" t="str">
        <f>IF(ISBLANK('bridge quantities'!I23)," ",'bridge quantities'!I23)</f>
        <v xml:space="preserve"> </v>
      </c>
      <c r="J21" s="6" t="str">
        <f>IF(ISBLANK('bridge quantities'!J23)," ",'bridge quantities'!J23)</f>
        <v xml:space="preserve"> </v>
      </c>
    </row>
    <row r="22" spans="1:10" ht="12.75" customHeight="1" x14ac:dyDescent="0.25">
      <c r="A22" s="6">
        <f>IF(ISBLANK('bridge quantities'!A24)," ",'bridge quantities'!A24)</f>
        <v>512</v>
      </c>
      <c r="B22" s="6" t="str">
        <f>IF(ISBLANK('bridge quantities'!B24)," ",'bridge quantities'!B24)</f>
        <v>10050</v>
      </c>
      <c r="C22" s="25">
        <f>IF(ISBLANK('bridge quantities'!C24)," ",'bridge quantities'!C24)</f>
        <v>572.47796835334418</v>
      </c>
      <c r="D22" s="6" t="str">
        <f>IF(ISBLANK('bridge quantities'!D24)," ",'bridge quantities'!D24)</f>
        <v>SQ YD</v>
      </c>
      <c r="E22" s="80" t="str">
        <f>IF(ISBLANK('bridge quantities'!E24)," ",'bridge quantities'!E24)</f>
        <v>SEALING OF CONCRETE SURFACES (NON-EPOXY)</v>
      </c>
      <c r="F22" s="25" t="str">
        <f>IF(ISBLANK('bridge quantities'!F24)," ",'bridge quantities'!F24)</f>
        <v xml:space="preserve"> </v>
      </c>
      <c r="G22" s="25" t="str">
        <f>IF(ISBLANK('bridge quantities'!G24)," ",'bridge quantities'!G24)</f>
        <v xml:space="preserve"> </v>
      </c>
      <c r="H22" s="25">
        <f>IF(ISBLANK('bridge quantities'!H24)," ",'bridge quantities'!H24)</f>
        <v>490.03523805197631</v>
      </c>
      <c r="I22" s="25">
        <f>IF(ISBLANK('bridge quantities'!I24)," ",'bridge quantities'!I24)</f>
        <v>82.442730301367916</v>
      </c>
      <c r="J22" s="25" t="str">
        <f>IF(ISBLANK('bridge quantities'!J24)," ",'bridge quantities'!J24)</f>
        <v xml:space="preserve"> </v>
      </c>
    </row>
    <row r="23" spans="1:10" ht="12.75" customHeight="1" x14ac:dyDescent="0.25">
      <c r="A23" s="6">
        <f>IF(ISBLANK('bridge quantities'!A25)," ",'bridge quantities'!A25)</f>
        <v>512</v>
      </c>
      <c r="B23" s="6" t="str">
        <f>IF(ISBLANK('bridge quantities'!B25)," ",'bridge quantities'!B25)</f>
        <v>10100</v>
      </c>
      <c r="C23" s="25">
        <f>IF(ISBLANK('bridge quantities'!C25)," ",'bridge quantities'!C25)</f>
        <v>534.49250666666671</v>
      </c>
      <c r="D23" s="6" t="str">
        <f>IF(ISBLANK('bridge quantities'!D25)," ",'bridge quantities'!D25)</f>
        <v>SQ YD</v>
      </c>
      <c r="E23" s="80" t="str">
        <f>IF(ISBLANK('bridge quantities'!E25)," ",'bridge quantities'!E25)</f>
        <v>SEALING OF CONCRETE SURFACES (EPOXY-URETHANE)</v>
      </c>
      <c r="F23" s="25">
        <f>IF(ISBLANK('bridge quantities'!F25)," ",'bridge quantities'!F25)</f>
        <v>213.31475333333336</v>
      </c>
      <c r="G23" s="25">
        <f>IF(ISBLANK('bridge quantities'!G25)," ",'bridge quantities'!G25)</f>
        <v>293.06666666666666</v>
      </c>
      <c r="H23" s="25">
        <f>IF(ISBLANK('bridge quantities'!H25)," ",'bridge quantities'!H25)</f>
        <v>28.111086666666665</v>
      </c>
      <c r="I23" s="25" t="str">
        <f>IF(ISBLANK('bridge quantities'!I25)," ",'bridge quantities'!I25)</f>
        <v xml:space="preserve"> </v>
      </c>
      <c r="J23" s="25" t="str">
        <f>IF(ISBLANK('bridge quantities'!J25)," ",'bridge quantities'!J25)</f>
        <v xml:space="preserve"> </v>
      </c>
    </row>
    <row r="24" spans="1:10" ht="12.75" customHeight="1" x14ac:dyDescent="0.25">
      <c r="A24" s="6" t="str">
        <f>IF(ISBLANK('bridge quantities'!A26)," ",'bridge quantities'!A26)</f>
        <v xml:space="preserve"> </v>
      </c>
      <c r="B24" s="6" t="str">
        <f>IF(ISBLANK('bridge quantities'!B26)," ",'bridge quantities'!B26)</f>
        <v xml:space="preserve"> </v>
      </c>
      <c r="C24" s="25" t="str">
        <f>IF(ISBLANK('bridge quantities'!C26)," ",'bridge quantities'!C26)</f>
        <v xml:space="preserve"> </v>
      </c>
      <c r="D24" s="6" t="str">
        <f>IF(ISBLANK('bridge quantities'!D26)," ",'bridge quantities'!D26)</f>
        <v xml:space="preserve"> </v>
      </c>
      <c r="E24" s="80" t="str">
        <f>IF(ISBLANK('bridge quantities'!E26)," ",'bridge quantities'!E26)</f>
        <v xml:space="preserve"> </v>
      </c>
      <c r="F24" s="25" t="str">
        <f>IF(ISBLANK('bridge quantities'!F26)," ",'bridge quantities'!F26)</f>
        <v xml:space="preserve"> </v>
      </c>
      <c r="G24" s="25" t="str">
        <f>IF(ISBLANK('bridge quantities'!G26)," ",'bridge quantities'!G26)</f>
        <v xml:space="preserve"> </v>
      </c>
      <c r="H24" s="25" t="str">
        <f>IF(ISBLANK('bridge quantities'!H26)," ",'bridge quantities'!H26)</f>
        <v xml:space="preserve"> </v>
      </c>
      <c r="I24" s="25" t="str">
        <f>IF(ISBLANK('bridge quantities'!I26)," ",'bridge quantities'!I26)</f>
        <v xml:space="preserve"> </v>
      </c>
      <c r="J24" s="6" t="str">
        <f>IF(ISBLANK('bridge quantities'!J26)," ",'bridge quantities'!J26)</f>
        <v xml:space="preserve"> </v>
      </c>
    </row>
    <row r="25" spans="1:10" ht="12.75" customHeight="1" x14ac:dyDescent="0.25">
      <c r="A25" s="6">
        <f>IF(ISBLANK('bridge quantities'!A27)," ",'bridge quantities'!A27)</f>
        <v>513</v>
      </c>
      <c r="B25" s="6" t="str">
        <f>IF(ISBLANK('bridge quantities'!B27)," ",'bridge quantities'!B27)</f>
        <v>10261</v>
      </c>
      <c r="C25" s="25">
        <f>IF(ISBLANK('bridge quantities'!C27)," ",'bridge quantities'!C27)</f>
        <v>259239.13358827718</v>
      </c>
      <c r="D25" s="6" t="str">
        <f>IF(ISBLANK('bridge quantities'!D27)," ",'bridge quantities'!D27)</f>
        <v>LB</v>
      </c>
      <c r="E25" s="80" t="str">
        <f>IF(ISBLANK('bridge quantities'!E27)," ",'bridge quantities'!E27)</f>
        <v>STRUCTURAL STEEL MEMBERS, LEVEL 3, AS PER PLAN</v>
      </c>
      <c r="F25" s="25" t="str">
        <f>IF(ISBLANK('bridge quantities'!F27)," ",'bridge quantities'!F27)</f>
        <v xml:space="preserve"> </v>
      </c>
      <c r="G25" s="25" t="str">
        <f>IF(ISBLANK('bridge quantities'!G27)," ",'bridge quantities'!G27)</f>
        <v xml:space="preserve"> </v>
      </c>
      <c r="H25" s="25">
        <f>IF(ISBLANK('bridge quantities'!H27)," ",'bridge quantities'!H27)</f>
        <v>259239.13358827718</v>
      </c>
      <c r="I25" s="25" t="str">
        <f>IF(ISBLANK('bridge quantities'!I27)," ",'bridge quantities'!I27)</f>
        <v xml:space="preserve"> </v>
      </c>
      <c r="J25" s="6" t="str">
        <f>IF(ISBLANK('bridge quantities'!J27)," ",'bridge quantities'!J27)</f>
        <v>4 / 37, 5 / 37</v>
      </c>
    </row>
    <row r="26" spans="1:10" ht="12.75" customHeight="1" x14ac:dyDescent="0.25">
      <c r="A26" s="6">
        <f>IF(ISBLANK('bridge quantities'!A28)," ",'bridge quantities'!A28)</f>
        <v>513</v>
      </c>
      <c r="B26" s="6" t="str">
        <f>IF(ISBLANK('bridge quantities'!B28)," ",'bridge quantities'!B28)</f>
        <v>20000</v>
      </c>
      <c r="C26" s="25">
        <f>IF(ISBLANK('bridge quantities'!C28)," ",'bridge quantities'!C28)</f>
        <v>2850</v>
      </c>
      <c r="D26" s="6" t="str">
        <f>IF(ISBLANK('bridge quantities'!D28)," ",'bridge quantities'!D28)</f>
        <v>EACH</v>
      </c>
      <c r="E26" s="80" t="str">
        <f>IF(ISBLANK('bridge quantities'!E28)," ",'bridge quantities'!E28)</f>
        <v>WELDED SHEAR STUD CONNECTORS</v>
      </c>
      <c r="F26" s="25" t="str">
        <f>IF(ISBLANK('bridge quantities'!F28)," ",'bridge quantities'!F28)</f>
        <v xml:space="preserve"> </v>
      </c>
      <c r="G26" s="25" t="str">
        <f>IF(ISBLANK('bridge quantities'!G28)," ",'bridge quantities'!G28)</f>
        <v xml:space="preserve"> </v>
      </c>
      <c r="H26" s="25">
        <f>IF(ISBLANK('bridge quantities'!H28)," ",'bridge quantities'!H28)</f>
        <v>2850</v>
      </c>
      <c r="I26" s="25" t="str">
        <f>IF(ISBLANK('bridge quantities'!I28)," ",'bridge quantities'!I28)</f>
        <v xml:space="preserve"> </v>
      </c>
      <c r="J26" s="6" t="str">
        <f>IF(ISBLANK('bridge quantities'!J28)," ",'bridge quantities'!J28)</f>
        <v xml:space="preserve"> </v>
      </c>
    </row>
    <row r="27" spans="1:10" ht="12.75" customHeight="1" x14ac:dyDescent="0.25">
      <c r="A27" s="6" t="str">
        <f>IF(ISBLANK('bridge quantities'!A29)," ",'bridge quantities'!A29)</f>
        <v xml:space="preserve"> </v>
      </c>
      <c r="B27" s="6" t="str">
        <f>IF(ISBLANK('bridge quantities'!B29)," ",'bridge quantities'!B29)</f>
        <v xml:space="preserve"> </v>
      </c>
      <c r="C27" s="25" t="str">
        <f>IF(ISBLANK('bridge quantities'!C29)," ",'bridge quantities'!C29)</f>
        <v xml:space="preserve"> </v>
      </c>
      <c r="D27" s="6" t="str">
        <f>IF(ISBLANK('bridge quantities'!D29)," ",'bridge quantities'!D29)</f>
        <v xml:space="preserve"> </v>
      </c>
      <c r="E27" s="80" t="str">
        <f>IF(ISBLANK('bridge quantities'!E29)," ",'bridge quantities'!E29)</f>
        <v xml:space="preserve"> </v>
      </c>
      <c r="F27" s="25" t="str">
        <f>IF(ISBLANK('bridge quantities'!F29)," ",'bridge quantities'!F29)</f>
        <v xml:space="preserve"> </v>
      </c>
      <c r="G27" s="25" t="str">
        <f>IF(ISBLANK('bridge quantities'!G29)," ",'bridge quantities'!G29)</f>
        <v xml:space="preserve"> </v>
      </c>
      <c r="H27" s="25" t="str">
        <f>IF(ISBLANK('bridge quantities'!H29)," ",'bridge quantities'!H29)</f>
        <v xml:space="preserve"> </v>
      </c>
      <c r="I27" s="25" t="str">
        <f>IF(ISBLANK('bridge quantities'!I29)," ",'bridge quantities'!I29)</f>
        <v xml:space="preserve"> </v>
      </c>
      <c r="J27" s="6" t="str">
        <f>IF(ISBLANK('bridge quantities'!J29)," ",'bridge quantities'!J29)</f>
        <v xml:space="preserve"> </v>
      </c>
    </row>
    <row r="28" spans="1:10" ht="12.75" customHeight="1" x14ac:dyDescent="0.25">
      <c r="A28" s="6">
        <f>IF(ISBLANK('bridge quantities'!A30)," ",'bridge quantities'!A30)</f>
        <v>516</v>
      </c>
      <c r="B28" s="6" t="str">
        <f>IF(ISBLANK('bridge quantities'!B30)," ",'bridge quantities'!B30)</f>
        <v>11210</v>
      </c>
      <c r="C28" s="25">
        <f>IF(ISBLANK('bridge quantities'!C30)," ",'bridge quantities'!C30)</f>
        <v>72</v>
      </c>
      <c r="D28" s="6" t="str">
        <f>IF(ISBLANK('bridge quantities'!D30)," ",'bridge quantities'!D30)</f>
        <v>FT</v>
      </c>
      <c r="E28" s="80" t="str">
        <f>IF(ISBLANK('bridge quantities'!E30)," ",'bridge quantities'!E30)</f>
        <v>STRUCTURAL EXPANSION JOINT INCLUDING ELASTOMERIC STRIP SEAL</v>
      </c>
      <c r="F28" s="25" t="str">
        <f>IF(ISBLANK('bridge quantities'!F30)," ",'bridge quantities'!F30)</f>
        <v xml:space="preserve"> </v>
      </c>
      <c r="G28" s="25" t="str">
        <f>IF(ISBLANK('bridge quantities'!G30)," ",'bridge quantities'!G30)</f>
        <v xml:space="preserve"> </v>
      </c>
      <c r="H28" s="25">
        <f>IF(ISBLANK('bridge quantities'!H30)," ",'bridge quantities'!H30)</f>
        <v>72</v>
      </c>
      <c r="I28" s="25" t="str">
        <f>IF(ISBLANK('bridge quantities'!I30)," ",'bridge quantities'!I30)</f>
        <v xml:space="preserve"> </v>
      </c>
      <c r="J28" s="6" t="str">
        <f>IF(ISBLANK('bridge quantities'!J30)," ",'bridge quantities'!J30)</f>
        <v xml:space="preserve"> </v>
      </c>
    </row>
    <row r="29" spans="1:10" ht="12.75" customHeight="1" x14ac:dyDescent="0.25">
      <c r="A29" s="6">
        <f>IF(ISBLANK('bridge quantities'!A31)," ",'bridge quantities'!A31)</f>
        <v>516</v>
      </c>
      <c r="B29" s="6" t="str">
        <f>IF(ISBLANK('bridge quantities'!B31)," ",'bridge quantities'!B31)</f>
        <v>13600</v>
      </c>
      <c r="C29" s="25">
        <f>IF(ISBLANK('bridge quantities'!C31)," ",'bridge quantities'!C31)</f>
        <v>14.2</v>
      </c>
      <c r="D29" s="6" t="str">
        <f>IF(ISBLANK('bridge quantities'!D31)," ",'bridge quantities'!D31)</f>
        <v>SQ FT</v>
      </c>
      <c r="E29" s="80" t="str">
        <f>IF(ISBLANK('bridge quantities'!E31)," ",'bridge quantities'!E31)</f>
        <v>1" PREFORMED EXPANSION JOINT FILLER</v>
      </c>
      <c r="F29" s="25" t="str">
        <f>IF(ISBLANK('bridge quantities'!F31)," ",'bridge quantities'!F31)</f>
        <v xml:space="preserve"> </v>
      </c>
      <c r="G29" s="25" t="str">
        <f>IF(ISBLANK('bridge quantities'!G31)," ",'bridge quantities'!G31)</f>
        <v xml:space="preserve"> </v>
      </c>
      <c r="H29" s="25">
        <f>IF(ISBLANK('bridge quantities'!H31)," ",'bridge quantities'!H31)</f>
        <v>14.2</v>
      </c>
      <c r="I29" s="25" t="str">
        <f>IF(ISBLANK('bridge quantities'!I31)," ",'bridge quantities'!I31)</f>
        <v xml:space="preserve"> </v>
      </c>
      <c r="J29" s="6" t="str">
        <f>IF(ISBLANK('bridge quantities'!J31)," ",'bridge quantities'!J31)</f>
        <v xml:space="preserve"> </v>
      </c>
    </row>
    <row r="30" spans="1:10" ht="12.75" customHeight="1" x14ac:dyDescent="0.25">
      <c r="A30" s="6">
        <f>IF(ISBLANK('bridge quantities'!A32)," ",'bridge quantities'!A32)</f>
        <v>516</v>
      </c>
      <c r="B30" s="6" t="str">
        <f>IF(ISBLANK('bridge quantities'!B32)," ",'bridge quantities'!B32)</f>
        <v>13900</v>
      </c>
      <c r="C30" s="25">
        <f>IF(ISBLANK('bridge quantities'!C32)," ",'bridge quantities'!C32)</f>
        <v>121.89968</v>
      </c>
      <c r="D30" s="6" t="str">
        <f>IF(ISBLANK('bridge quantities'!D32)," ",'bridge quantities'!D32)</f>
        <v>SQ FT</v>
      </c>
      <c r="E30" s="80" t="str">
        <f>IF(ISBLANK('bridge quantities'!E32)," ",'bridge quantities'!E32)</f>
        <v>2" PREFORMED EXPANSION JOINT FILLER</v>
      </c>
      <c r="F30" s="25">
        <f>IF(ISBLANK('bridge quantities'!F32)," ",'bridge quantities'!F32)</f>
        <v>121.89968</v>
      </c>
      <c r="G30" s="25" t="str">
        <f>IF(ISBLANK('bridge quantities'!G32)," ",'bridge quantities'!G32)</f>
        <v xml:space="preserve"> </v>
      </c>
      <c r="H30" s="25" t="str">
        <f>IF(ISBLANK('bridge quantities'!H32)," ",'bridge quantities'!H32)</f>
        <v xml:space="preserve"> </v>
      </c>
      <c r="I30" s="25" t="str">
        <f>IF(ISBLANK('bridge quantities'!I32)," ",'bridge quantities'!I32)</f>
        <v xml:space="preserve"> </v>
      </c>
      <c r="J30" s="6" t="str">
        <f>IF(ISBLANK('bridge quantities'!J32)," ",'bridge quantities'!J32)</f>
        <v xml:space="preserve"> </v>
      </c>
    </row>
    <row r="31" spans="1:10" ht="27.75" customHeight="1" x14ac:dyDescent="0.25">
      <c r="A31" s="6">
        <f>IF(ISBLANK('bridge quantities'!A33)," ",'bridge quantities'!A33)</f>
        <v>516</v>
      </c>
      <c r="B31" s="6" t="str">
        <f>IF(ISBLANK('bridge quantities'!B33)," ",'bridge quantities'!B33)</f>
        <v>14020</v>
      </c>
      <c r="C31" s="25">
        <f>IF(ISBLANK('bridge quantities'!C33)," ",'bridge quantities'!C33)</f>
        <v>108.2666</v>
      </c>
      <c r="D31" s="6" t="str">
        <f>IF(ISBLANK('bridge quantities'!D33)," ",'bridge quantities'!D33)</f>
        <v>FT</v>
      </c>
      <c r="E31" s="80" t="str">
        <f>IF(ISBLANK('bridge quantities'!E33)," ",'bridge quantities'!E33)</f>
        <v>SEMI-INTEGRAL ABUTMENT EXPANSION JOINT SEAL</v>
      </c>
      <c r="F31" s="25">
        <f>IF(ISBLANK('bridge quantities'!F33)," ",'bridge quantities'!F33)</f>
        <v>108.2666</v>
      </c>
      <c r="G31" s="25" t="str">
        <f>IF(ISBLANK('bridge quantities'!G33)," ",'bridge quantities'!G33)</f>
        <v xml:space="preserve"> </v>
      </c>
      <c r="H31" s="25" t="str">
        <f>IF(ISBLANK('bridge quantities'!H33)," ",'bridge quantities'!H33)</f>
        <v xml:space="preserve"> </v>
      </c>
      <c r="I31" s="25" t="str">
        <f>IF(ISBLANK('bridge quantities'!I33)," ",'bridge quantities'!I33)</f>
        <v xml:space="preserve"> </v>
      </c>
      <c r="J31" s="6" t="str">
        <f>IF(ISBLANK('bridge quantities'!J33)," ",'bridge quantities'!J33)</f>
        <v xml:space="preserve"> </v>
      </c>
    </row>
    <row r="32" spans="1:10" ht="25.5" customHeight="1" x14ac:dyDescent="0.25">
      <c r="A32" s="6">
        <f>IF(ISBLANK('bridge quantities'!A34)," ",'bridge quantities'!A34)</f>
        <v>516</v>
      </c>
      <c r="B32" s="6" t="str">
        <f>IF(ISBLANK('bridge quantities'!B34)," ",'bridge quantities'!B34)</f>
        <v>44100</v>
      </c>
      <c r="C32" s="25">
        <f>IF(ISBLANK('bridge quantities'!C34)," ",'bridge quantities'!C34)</f>
        <v>10</v>
      </c>
      <c r="D32" s="6" t="str">
        <f>IF(ISBLANK('bridge quantities'!D34)," ",'bridge quantities'!D34)</f>
        <v>EACH</v>
      </c>
      <c r="E32" s="94" t="str">
        <f>IF(ISBLANK('bridge quantities'!E34)," ",'bridge quantities'!E34)</f>
        <v>ELASTOMERIC BEARING WITH INTERNAL LAMINATES AND LOAD PLATE (13" X 14" X 2.4184") (14" X 15" X 2" LOAD PLATE)</v>
      </c>
      <c r="F32" s="25" t="str">
        <f>IF(ISBLANK('bridge quantities'!F34)," ",'bridge quantities'!F34)</f>
        <v xml:space="preserve"> </v>
      </c>
      <c r="G32" s="25" t="str">
        <f>IF(ISBLANK('bridge quantities'!G34)," ",'bridge quantities'!G34)</f>
        <v xml:space="preserve"> </v>
      </c>
      <c r="H32" s="25">
        <f>IF(ISBLANK('bridge quantities'!H34)," ",'bridge quantities'!H34)</f>
        <v>10</v>
      </c>
      <c r="I32" s="25" t="str">
        <f>IF(ISBLANK('bridge quantities'!I34)," ",'bridge quantities'!I34)</f>
        <v xml:space="preserve"> </v>
      </c>
      <c r="J32" s="6" t="str">
        <f>IF(ISBLANK('bridge quantities'!J34)," ",'bridge quantities'!J34)</f>
        <v xml:space="preserve"> </v>
      </c>
    </row>
    <row r="33" spans="1:10" ht="24.75" customHeight="1" x14ac:dyDescent="0.25">
      <c r="A33" s="6">
        <f>IF(ISBLANK('bridge quantities'!A35)," ",'bridge quantities'!A35)</f>
        <v>516</v>
      </c>
      <c r="B33" s="6" t="str">
        <f>IF(ISBLANK('bridge quantities'!B35)," ",'bridge quantities'!B35)</f>
        <v>44100</v>
      </c>
      <c r="C33" s="25">
        <f>IF(ISBLANK('bridge quantities'!C35)," ",'bridge quantities'!C35)</f>
        <v>10</v>
      </c>
      <c r="D33" s="6" t="str">
        <f>IF(ISBLANK('bridge quantities'!D35)," ",'bridge quantities'!D35)</f>
        <v>EACH</v>
      </c>
      <c r="E33" s="94" t="str">
        <f>IF(ISBLANK('bridge quantities'!E35)," ",'bridge quantities'!E35)</f>
        <v>ELASTOMERIC BEARING WITH INTERNAL LAMINATES AND LOAD PLATE (13" X 14" X 2.4184") (14" X 22" X 1.5" LOAD PLATE)</v>
      </c>
      <c r="F33" s="25" t="str">
        <f>IF(ISBLANK('bridge quantities'!F35)," ",'bridge quantities'!F35)</f>
        <v xml:space="preserve"> </v>
      </c>
      <c r="G33" s="25" t="str">
        <f>IF(ISBLANK('bridge quantities'!G35)," ",'bridge quantities'!G35)</f>
        <v xml:space="preserve"> </v>
      </c>
      <c r="H33" s="25">
        <f>IF(ISBLANK('bridge quantities'!H35)," ",'bridge quantities'!H35)</f>
        <v>10</v>
      </c>
      <c r="I33" s="25" t="str">
        <f>IF(ISBLANK('bridge quantities'!I35)," ",'bridge quantities'!I35)</f>
        <v xml:space="preserve"> </v>
      </c>
      <c r="J33" s="6" t="str">
        <f>IF(ISBLANK('bridge quantities'!J35)," ",'bridge quantities'!J35)</f>
        <v xml:space="preserve"> </v>
      </c>
    </row>
    <row r="34" spans="1:10" ht="25.5" customHeight="1" x14ac:dyDescent="0.25">
      <c r="A34" s="6">
        <f>IF(ISBLANK('bridge quantities'!A36)," ",'bridge quantities'!A36)</f>
        <v>516</v>
      </c>
      <c r="B34" s="6" t="str">
        <f>IF(ISBLANK('bridge quantities'!B36)," ",'bridge quantities'!B36)</f>
        <v>44100</v>
      </c>
      <c r="C34" s="25">
        <f>IF(ISBLANK('bridge quantities'!C36)," ",'bridge quantities'!C36)</f>
        <v>5</v>
      </c>
      <c r="D34" s="6" t="str">
        <f>IF(ISBLANK('bridge quantities'!D36)," ",'bridge quantities'!D36)</f>
        <v>EACH</v>
      </c>
      <c r="E34" s="94" t="str">
        <f>IF(ISBLANK('bridge quantities'!E36)," ",'bridge quantities'!E36)</f>
        <v>ELASTOMERIC BEARING WITH INTERNAL LAMINATES AND LOAD PLATE (13" X 19" X 2.4184") (14" X 20" X 2" LOAD PLATE)</v>
      </c>
      <c r="F34" s="25" t="str">
        <f>IF(ISBLANK('bridge quantities'!F36)," ",'bridge quantities'!F36)</f>
        <v xml:space="preserve"> </v>
      </c>
      <c r="G34" s="25" t="str">
        <f>IF(ISBLANK('bridge quantities'!G36)," ",'bridge quantities'!G36)</f>
        <v xml:space="preserve"> </v>
      </c>
      <c r="H34" s="25">
        <f>IF(ISBLANK('bridge quantities'!H36)," ",'bridge quantities'!H36)</f>
        <v>5</v>
      </c>
      <c r="I34" s="25" t="str">
        <f>IF(ISBLANK('bridge quantities'!I36)," ",'bridge quantities'!I36)</f>
        <v xml:space="preserve"> </v>
      </c>
      <c r="J34" s="6" t="str">
        <f>IF(ISBLANK('bridge quantities'!J36)," ",'bridge quantities'!J36)</f>
        <v xml:space="preserve"> </v>
      </c>
    </row>
    <row r="35" spans="1:10" ht="25.5" customHeight="1" x14ac:dyDescent="0.25">
      <c r="A35" s="6">
        <f>IF(ISBLANK('bridge quantities'!A37)," ",'bridge quantities'!A37)</f>
        <v>516</v>
      </c>
      <c r="B35" s="6" t="str">
        <f>IF(ISBLANK('bridge quantities'!B37)," ",'bridge quantities'!B37)</f>
        <v>44100</v>
      </c>
      <c r="C35" s="25">
        <f>IF(ISBLANK('bridge quantities'!C37)," ",'bridge quantities'!C37)</f>
        <v>5</v>
      </c>
      <c r="D35" s="6" t="str">
        <f>IF(ISBLANK('bridge quantities'!D37)," ",'bridge quantities'!D37)</f>
        <v>EACH</v>
      </c>
      <c r="E35" s="94" t="str">
        <f>IF(ISBLANK('bridge quantities'!E37)," ",'bridge quantities'!E37)</f>
        <v>ELASTOMERIC BEARING WITH INTERNAL LAMINATES AND LOAD PLATE (13" X 19" X 2.4184") (14" X 26" X 2" LOAD PLATE)</v>
      </c>
      <c r="F35" s="25" t="str">
        <f>IF(ISBLANK('bridge quantities'!F37)," ",'bridge quantities'!F37)</f>
        <v xml:space="preserve"> </v>
      </c>
      <c r="G35" s="25" t="str">
        <f>IF(ISBLANK('bridge quantities'!G37)," ",'bridge quantities'!G37)</f>
        <v xml:space="preserve"> </v>
      </c>
      <c r="H35" s="25">
        <f>IF(ISBLANK('bridge quantities'!H37)," ",'bridge quantities'!H37)</f>
        <v>5</v>
      </c>
      <c r="I35" s="25" t="str">
        <f>IF(ISBLANK('bridge quantities'!I37)," ",'bridge quantities'!I37)</f>
        <v xml:space="preserve"> </v>
      </c>
      <c r="J35" s="6" t="str">
        <f>IF(ISBLANK('bridge quantities'!J37)," ",'bridge quantities'!J37)</f>
        <v xml:space="preserve"> </v>
      </c>
    </row>
    <row r="36" spans="1:10" ht="12.75" customHeight="1" x14ac:dyDescent="0.25">
      <c r="A36" s="6" t="str">
        <f>IF(ISBLANK('bridge quantities'!A38)," ",'bridge quantities'!A38)</f>
        <v xml:space="preserve"> </v>
      </c>
      <c r="B36" s="6" t="str">
        <f>IF(ISBLANK('bridge quantities'!B38)," ",'bridge quantities'!B38)</f>
        <v xml:space="preserve"> </v>
      </c>
      <c r="C36" s="25" t="str">
        <f>IF(ISBLANK('bridge quantities'!C38)," ",'bridge quantities'!C38)</f>
        <v xml:space="preserve"> </v>
      </c>
      <c r="D36" s="6" t="str">
        <f>IF(ISBLANK('bridge quantities'!D38)," ",'bridge quantities'!D38)</f>
        <v xml:space="preserve"> </v>
      </c>
      <c r="E36" s="80" t="str">
        <f>IF(ISBLANK('bridge quantities'!E38)," ",'bridge quantities'!E38)</f>
        <v xml:space="preserve"> </v>
      </c>
      <c r="F36" s="25" t="str">
        <f>IF(ISBLANK('bridge quantities'!F38)," ",'bridge quantities'!F38)</f>
        <v xml:space="preserve"> </v>
      </c>
      <c r="G36" s="25" t="str">
        <f>IF(ISBLANK('bridge quantities'!G38)," ",'bridge quantities'!G38)</f>
        <v xml:space="preserve"> </v>
      </c>
      <c r="H36" s="25" t="str">
        <f>IF(ISBLANK('bridge quantities'!H38)," ",'bridge quantities'!H38)</f>
        <v xml:space="preserve"> </v>
      </c>
      <c r="I36" s="25" t="str">
        <f>IF(ISBLANK('bridge quantities'!I38)," ",'bridge quantities'!I38)</f>
        <v xml:space="preserve"> </v>
      </c>
      <c r="J36" s="6" t="str">
        <f>IF(ISBLANK('bridge quantities'!J38)," ",'bridge quantities'!J38)</f>
        <v xml:space="preserve"> </v>
      </c>
    </row>
    <row r="37" spans="1:10" ht="12.75" customHeight="1" x14ac:dyDescent="0.25">
      <c r="A37" s="6">
        <f>IF(ISBLANK('bridge quantities'!A39)," ",'bridge quantities'!A39)</f>
        <v>517</v>
      </c>
      <c r="B37" s="6" t="str">
        <f>IF(ISBLANK('bridge quantities'!B39)," ",'bridge quantities'!B39)</f>
        <v>75121</v>
      </c>
      <c r="C37" s="25">
        <f>IF(ISBLANK('bridge quantities'!C39)," ",'bridge quantities'!C39)</f>
        <v>309.83199999999999</v>
      </c>
      <c r="D37" s="6" t="str">
        <f>IF(ISBLANK('bridge quantities'!D39)," ",'bridge quantities'!D39)</f>
        <v>FT</v>
      </c>
      <c r="E37" s="80" t="str">
        <f>IF(ISBLANK('bridge quantities'!E39)," ",'bridge quantities'!E39)</f>
        <v>RAILING (CONCRETE PARAPET WITH TWIN STEEL TUBE RAILING), AS PER PLAN</v>
      </c>
      <c r="F37" s="25" t="str">
        <f>IF(ISBLANK('bridge quantities'!F39)," ",'bridge quantities'!F39)</f>
        <v xml:space="preserve"> </v>
      </c>
      <c r="G37" s="25" t="str">
        <f>IF(ISBLANK('bridge quantities'!G39)," ",'bridge quantities'!G39)</f>
        <v xml:space="preserve"> </v>
      </c>
      <c r="H37" s="25">
        <f>IF(ISBLANK('bridge quantities'!H39)," ",'bridge quantities'!H39)</f>
        <v>309.83199999999999</v>
      </c>
      <c r="I37" s="25" t="str">
        <f>IF(ISBLANK('bridge quantities'!I39)," ",'bridge quantities'!I39)</f>
        <v xml:space="preserve"> </v>
      </c>
      <c r="J37" s="6" t="str">
        <f>IF(ISBLANK('bridge quantities'!J39)," ",'bridge quantities'!J39)</f>
        <v>5 / 37, 26 / 37</v>
      </c>
    </row>
    <row r="38" spans="1:10" ht="12.75" customHeight="1" x14ac:dyDescent="0.25">
      <c r="A38" s="6">
        <f>IF(ISBLANK('bridge quantities'!A40)," ",'bridge quantities'!A40)</f>
        <v>517</v>
      </c>
      <c r="B38" s="6" t="str">
        <f>IF(ISBLANK('bridge quantities'!B40)," ",'bridge quantities'!B40)</f>
        <v>76300</v>
      </c>
      <c r="C38" s="25">
        <f>IF(ISBLANK('bridge quantities'!C40)," ",'bridge quantities'!C40)</f>
        <v>96</v>
      </c>
      <c r="D38" s="6" t="str">
        <f>IF(ISBLANK('bridge quantities'!D40)," ",'bridge quantities'!D40)</f>
        <v>FT</v>
      </c>
      <c r="E38" s="80" t="str">
        <f>IF(ISBLANK('bridge quantities'!E40)," ",'bridge quantities'!E40)</f>
        <v>RAILING, MISC.: HAND RAILING FOR WALL</v>
      </c>
      <c r="F38" s="25">
        <f>IF(ISBLANK('bridge quantities'!F40)," ",'bridge quantities'!F40)</f>
        <v>96</v>
      </c>
      <c r="G38" s="25" t="str">
        <f>IF(ISBLANK('bridge quantities'!G40)," ",'bridge quantities'!G40)</f>
        <v xml:space="preserve"> </v>
      </c>
      <c r="H38" s="25" t="str">
        <f>IF(ISBLANK('bridge quantities'!H40)," ",'bridge quantities'!H40)</f>
        <v xml:space="preserve"> </v>
      </c>
      <c r="I38" s="25" t="str">
        <f>IF(ISBLANK('bridge quantities'!I40)," ",'bridge quantities'!I40)</f>
        <v xml:space="preserve"> </v>
      </c>
      <c r="J38" s="6" t="str">
        <f>IF(ISBLANK('bridge quantities'!J40)," ",'bridge quantities'!J40)</f>
        <v>13 / 37, 15 / 37</v>
      </c>
    </row>
    <row r="39" spans="1:10" ht="12.75" customHeight="1" x14ac:dyDescent="0.25">
      <c r="A39" s="6" t="str">
        <f>IF(ISBLANK('bridge quantities'!A41)," ",'bridge quantities'!A41)</f>
        <v xml:space="preserve"> </v>
      </c>
      <c r="B39" s="6" t="str">
        <f>IF(ISBLANK('bridge quantities'!B41)," ",'bridge quantities'!B41)</f>
        <v xml:space="preserve"> </v>
      </c>
      <c r="C39" s="25" t="str">
        <f>IF(ISBLANK('bridge quantities'!C41)," ",'bridge quantities'!C41)</f>
        <v xml:space="preserve"> </v>
      </c>
      <c r="D39" s="6" t="str">
        <f>IF(ISBLANK('bridge quantities'!D41)," ",'bridge quantities'!D41)</f>
        <v xml:space="preserve"> </v>
      </c>
      <c r="E39" s="80" t="str">
        <f>IF(ISBLANK('bridge quantities'!E41)," ",'bridge quantities'!E41)</f>
        <v xml:space="preserve"> </v>
      </c>
      <c r="F39" s="25" t="str">
        <f>IF(ISBLANK('bridge quantities'!F41)," ",'bridge quantities'!F41)</f>
        <v xml:space="preserve"> </v>
      </c>
      <c r="G39" s="25" t="str">
        <f>IF(ISBLANK('bridge quantities'!G41)," ",'bridge quantities'!G41)</f>
        <v xml:space="preserve"> </v>
      </c>
      <c r="H39" s="25" t="str">
        <f>IF(ISBLANK('bridge quantities'!H41)," ",'bridge quantities'!H41)</f>
        <v xml:space="preserve"> </v>
      </c>
      <c r="I39" s="25" t="str">
        <f>IF(ISBLANK('bridge quantities'!I41)," ",'bridge quantities'!I41)</f>
        <v xml:space="preserve"> </v>
      </c>
      <c r="J39" s="6" t="str">
        <f>IF(ISBLANK('bridge quantities'!J41)," ",'bridge quantities'!J41)</f>
        <v xml:space="preserve"> </v>
      </c>
    </row>
    <row r="40" spans="1:10" ht="12.75" customHeight="1" x14ac:dyDescent="0.25">
      <c r="A40" s="6">
        <f>IF(ISBLANK('bridge quantities'!A42)," ",'bridge quantities'!A42)</f>
        <v>518</v>
      </c>
      <c r="B40" s="6" t="str">
        <f>IF(ISBLANK('bridge quantities'!B42)," ",'bridge quantities'!B42)</f>
        <v>21200</v>
      </c>
      <c r="C40" s="25">
        <f>IF(ISBLANK('bridge quantities'!C42)," ",'bridge quantities'!C42)</f>
        <v>223.55203703703702</v>
      </c>
      <c r="D40" s="6" t="str">
        <f>IF(ISBLANK('bridge quantities'!D42)," ",'bridge quantities'!D42)</f>
        <v>CU YD</v>
      </c>
      <c r="E40" s="80" t="str">
        <f>IF(ISBLANK('bridge quantities'!E42)," ",'bridge quantities'!E42)</f>
        <v>POROUS BACKFILL WITH GEOTEXTILE FABRIC</v>
      </c>
      <c r="F40" s="25">
        <f>IF(ISBLANK('bridge quantities'!F42)," ",'bridge quantities'!F42)</f>
        <v>223.55203703703702</v>
      </c>
      <c r="G40" s="25" t="str">
        <f>IF(ISBLANK('bridge quantities'!G42)," ",'bridge quantities'!G42)</f>
        <v xml:space="preserve"> </v>
      </c>
      <c r="H40" s="25" t="str">
        <f>IF(ISBLANK('bridge quantities'!H42)," ",'bridge quantities'!H42)</f>
        <v xml:space="preserve"> </v>
      </c>
      <c r="I40" s="25" t="str">
        <f>IF(ISBLANK('bridge quantities'!I42)," ",'bridge quantities'!I42)</f>
        <v xml:space="preserve"> </v>
      </c>
      <c r="J40" s="6" t="str">
        <f>IF(ISBLANK('bridge quantities'!J42)," ",'bridge quantities'!J42)</f>
        <v xml:space="preserve"> </v>
      </c>
    </row>
    <row r="41" spans="1:10" ht="12.75" customHeight="1" x14ac:dyDescent="0.25">
      <c r="A41" s="6">
        <f>IF(ISBLANK('bridge quantities'!A43)," ",'bridge quantities'!A43)</f>
        <v>518</v>
      </c>
      <c r="B41" s="6" t="str">
        <f>IF(ISBLANK('bridge quantities'!B43)," ",'bridge quantities'!B43)</f>
        <v>40000</v>
      </c>
      <c r="C41" s="25">
        <f>IF(ISBLANK('bridge quantities'!C43)," ",'bridge quantities'!C43)</f>
        <v>215</v>
      </c>
      <c r="D41" s="6" t="str">
        <f>IF(ISBLANK('bridge quantities'!D43)," ",'bridge quantities'!D43)</f>
        <v>FT</v>
      </c>
      <c r="E41" s="80" t="str">
        <f>IF(ISBLANK('bridge quantities'!E43)," ",'bridge quantities'!E43)</f>
        <v>6" PERFORATED PLASTIC PIPE</v>
      </c>
      <c r="F41" s="25">
        <f>IF(ISBLANK('bridge quantities'!F43)," ",'bridge quantities'!F43)</f>
        <v>215</v>
      </c>
      <c r="G41" s="25" t="str">
        <f>IF(ISBLANK('bridge quantities'!G43)," ",'bridge quantities'!G43)</f>
        <v xml:space="preserve"> </v>
      </c>
      <c r="H41" s="25" t="str">
        <f>IF(ISBLANK('bridge quantities'!H43)," ",'bridge quantities'!H43)</f>
        <v xml:space="preserve"> </v>
      </c>
      <c r="I41" s="25" t="str">
        <f>IF(ISBLANK('bridge quantities'!I43)," ",'bridge quantities'!I43)</f>
        <v xml:space="preserve"> </v>
      </c>
      <c r="J41" s="6" t="str">
        <f>IF(ISBLANK('bridge quantities'!J43)," ",'bridge quantities'!J43)</f>
        <v xml:space="preserve"> </v>
      </c>
    </row>
    <row r="42" spans="1:10" ht="12.75" customHeight="1" x14ac:dyDescent="0.25">
      <c r="A42" s="6">
        <f>IF(ISBLANK('bridge quantities'!A44)," ",'bridge quantities'!A44)</f>
        <v>518</v>
      </c>
      <c r="B42" s="6" t="str">
        <f>IF(ISBLANK('bridge quantities'!B44)," ",'bridge quantities'!B44)</f>
        <v>40010</v>
      </c>
      <c r="C42" s="25">
        <f>IF(ISBLANK('bridge quantities'!C44)," ",'bridge quantities'!C44)</f>
        <v>78</v>
      </c>
      <c r="D42" s="6" t="str">
        <f>IF(ISBLANK('bridge quantities'!D44)," ",'bridge quantities'!D44)</f>
        <v>FT</v>
      </c>
      <c r="E42" s="80" t="str">
        <f>IF(ISBLANK('bridge quantities'!E44)," ",'bridge quantities'!E44)</f>
        <v>6" NON PERFORATED PLASTIC PIPE, INCLUDING SPECIALS</v>
      </c>
      <c r="F42" s="25">
        <f>IF(ISBLANK('bridge quantities'!F44)," ",'bridge quantities'!F44)</f>
        <v>78</v>
      </c>
      <c r="G42" s="25" t="str">
        <f>IF(ISBLANK('bridge quantities'!G44)," ",'bridge quantities'!G44)</f>
        <v xml:space="preserve"> </v>
      </c>
      <c r="H42" s="25" t="str">
        <f>IF(ISBLANK('bridge quantities'!H44)," ",'bridge quantities'!H44)</f>
        <v xml:space="preserve"> </v>
      </c>
      <c r="I42" s="25" t="str">
        <f>IF(ISBLANK('bridge quantities'!I44)," ",'bridge quantities'!I44)</f>
        <v xml:space="preserve"> </v>
      </c>
      <c r="J42" s="6" t="str">
        <f>IF(ISBLANK('bridge quantities'!J44)," ",'bridge quantities'!J44)</f>
        <v xml:space="preserve"> </v>
      </c>
    </row>
    <row r="43" spans="1:10" ht="12.75" customHeight="1" x14ac:dyDescent="0.25">
      <c r="A43" s="6" t="str">
        <f>IF(ISBLANK('bridge quantities'!A45)," ",'bridge quantities'!A45)</f>
        <v xml:space="preserve"> </v>
      </c>
      <c r="B43" s="6" t="str">
        <f>IF(ISBLANK('bridge quantities'!B45)," ",'bridge quantities'!B45)</f>
        <v xml:space="preserve"> </v>
      </c>
      <c r="C43" s="25" t="str">
        <f>IF(ISBLANK('bridge quantities'!C45)," ",'bridge quantities'!C45)</f>
        <v xml:space="preserve"> </v>
      </c>
      <c r="D43" s="6" t="str">
        <f>IF(ISBLANK('bridge quantities'!D45)," ",'bridge quantities'!D45)</f>
        <v xml:space="preserve"> </v>
      </c>
      <c r="E43" s="80" t="str">
        <f>IF(ISBLANK('bridge quantities'!E45)," ",'bridge quantities'!E45)</f>
        <v xml:space="preserve"> </v>
      </c>
      <c r="F43" s="25" t="str">
        <f>IF(ISBLANK('bridge quantities'!F45)," ",'bridge quantities'!F45)</f>
        <v xml:space="preserve"> </v>
      </c>
      <c r="G43" s="25" t="str">
        <f>IF(ISBLANK('bridge quantities'!G45)," ",'bridge quantities'!G45)</f>
        <v xml:space="preserve"> </v>
      </c>
      <c r="H43" s="25" t="str">
        <f>IF(ISBLANK('bridge quantities'!H45)," ",'bridge quantities'!H45)</f>
        <v xml:space="preserve"> </v>
      </c>
      <c r="I43" s="25" t="str">
        <f>IF(ISBLANK('bridge quantities'!I45)," ",'bridge quantities'!I45)</f>
        <v xml:space="preserve"> </v>
      </c>
      <c r="J43" s="6" t="str">
        <f>IF(ISBLANK('bridge quantities'!J45)," ",'bridge quantities'!J45)</f>
        <v xml:space="preserve"> </v>
      </c>
    </row>
    <row r="44" spans="1:10" ht="12.75" customHeight="1" x14ac:dyDescent="0.25">
      <c r="A44" s="6">
        <f>IF(ISBLANK('bridge quantities'!A46)," ",'bridge quantities'!A46)</f>
        <v>523</v>
      </c>
      <c r="B44" s="6" t="str">
        <f>IF(ISBLANK('bridge quantities'!B46)," ",'bridge quantities'!B46)</f>
        <v>20000</v>
      </c>
      <c r="C44" s="25">
        <f>IF(ISBLANK('bridge quantities'!C46)," ",'bridge quantities'!C46)</f>
        <v>2</v>
      </c>
      <c r="D44" s="6" t="str">
        <f>IF(ISBLANK('bridge quantities'!D46)," ",'bridge quantities'!D46)</f>
        <v>EACH</v>
      </c>
      <c r="E44" s="80" t="str">
        <f>IF(ISBLANK('bridge quantities'!E46)," ",'bridge quantities'!E46)</f>
        <v>DYNAMIC LOAD TESTING</v>
      </c>
      <c r="F44" s="25">
        <f>IF(ISBLANK('bridge quantities'!F46)," ",'bridge quantities'!F46)</f>
        <v>2</v>
      </c>
      <c r="G44" s="25" t="str">
        <f>IF(ISBLANK('bridge quantities'!G46)," ",'bridge quantities'!G46)</f>
        <v xml:space="preserve"> </v>
      </c>
      <c r="H44" s="25" t="str">
        <f>IF(ISBLANK('bridge quantities'!H46)," ",'bridge quantities'!H46)</f>
        <v xml:space="preserve"> </v>
      </c>
      <c r="I44" s="25" t="str">
        <f>IF(ISBLANK('bridge quantities'!I46)," ",'bridge quantities'!I46)</f>
        <v xml:space="preserve"> </v>
      </c>
      <c r="J44" s="6" t="str">
        <f>IF(ISBLANK('bridge quantities'!J46)," ",'bridge quantities'!J46)</f>
        <v xml:space="preserve"> </v>
      </c>
    </row>
    <row r="45" spans="1:10" ht="12.75" customHeight="1" x14ac:dyDescent="0.25">
      <c r="A45" s="6" t="str">
        <f>IF(ISBLANK('bridge quantities'!A47)," ",'bridge quantities'!A47)</f>
        <v xml:space="preserve"> </v>
      </c>
      <c r="B45" s="6" t="str">
        <f>IF(ISBLANK('bridge quantities'!B47)," ",'bridge quantities'!B47)</f>
        <v xml:space="preserve"> </v>
      </c>
      <c r="C45" s="25" t="str">
        <f>IF(ISBLANK('bridge quantities'!C47)," ",'bridge quantities'!C47)</f>
        <v xml:space="preserve"> </v>
      </c>
      <c r="D45" s="6" t="str">
        <f>IF(ISBLANK('bridge quantities'!D47)," ",'bridge quantities'!D47)</f>
        <v xml:space="preserve"> </v>
      </c>
      <c r="E45" s="80" t="str">
        <f>IF(ISBLANK('bridge quantities'!E47)," ",'bridge quantities'!E47)</f>
        <v xml:space="preserve"> </v>
      </c>
      <c r="F45" s="25" t="str">
        <f>IF(ISBLANK('bridge quantities'!F47)," ",'bridge quantities'!F47)</f>
        <v xml:space="preserve"> </v>
      </c>
      <c r="G45" s="25" t="str">
        <f>IF(ISBLANK('bridge quantities'!G47)," ",'bridge quantities'!G47)</f>
        <v xml:space="preserve"> </v>
      </c>
      <c r="H45" s="25" t="str">
        <f>IF(ISBLANK('bridge quantities'!H47)," ",'bridge quantities'!H47)</f>
        <v xml:space="preserve"> </v>
      </c>
      <c r="I45" s="25" t="str">
        <f>IF(ISBLANK('bridge quantities'!I47)," ",'bridge quantities'!I47)</f>
        <v xml:space="preserve"> </v>
      </c>
      <c r="J45" s="6" t="str">
        <f>IF(ISBLANK('bridge quantities'!J47)," ",'bridge quantities'!J47)</f>
        <v xml:space="preserve"> </v>
      </c>
    </row>
    <row r="46" spans="1:10" ht="12.75" customHeight="1" x14ac:dyDescent="0.25">
      <c r="A46" s="6">
        <f>IF(ISBLANK('bridge quantities'!A48)," ",'bridge quantities'!A48)</f>
        <v>526</v>
      </c>
      <c r="B46" s="6" t="str">
        <f>IF(ISBLANK('bridge quantities'!B48)," ",'bridge quantities'!B48)</f>
        <v>15000</v>
      </c>
      <c r="C46" s="25">
        <f>IF(ISBLANK('bridge quantities'!C48)," ",'bridge quantities'!C48)</f>
        <v>57.822222222222223</v>
      </c>
      <c r="D46" s="6" t="str">
        <f>IF(ISBLANK('bridge quantities'!D48)," ",'bridge quantities'!D48)</f>
        <v>SQ YD</v>
      </c>
      <c r="E46" s="80" t="str">
        <f>IF(ISBLANK('bridge quantities'!E48)," ",'bridge quantities'!E48)</f>
        <v>REINFORCED CONCRETE APPROACH SLABS (T=13")</v>
      </c>
      <c r="F46" s="25" t="str">
        <f>IF(ISBLANK('bridge quantities'!F48)," ",'bridge quantities'!F48)</f>
        <v xml:space="preserve"> </v>
      </c>
      <c r="G46" s="25" t="str">
        <f>IF(ISBLANK('bridge quantities'!G48)," ",'bridge quantities'!G48)</f>
        <v xml:space="preserve"> </v>
      </c>
      <c r="H46" s="25" t="str">
        <f>IF(ISBLANK('bridge quantities'!H48)," ",'bridge quantities'!H48)</f>
        <v xml:space="preserve"> </v>
      </c>
      <c r="I46" s="25">
        <f>IF(ISBLANK('bridge quantities'!I48)," ",'bridge quantities'!I48)</f>
        <v>57.822222222222223</v>
      </c>
      <c r="J46" s="6" t="str">
        <f>IF(ISBLANK('bridge quantities'!J48)," ",'bridge quantities'!J48)</f>
        <v xml:space="preserve"> </v>
      </c>
    </row>
    <row r="47" spans="1:10" ht="12.75" customHeight="1" x14ac:dyDescent="0.25">
      <c r="A47" s="6">
        <f>IF(ISBLANK('bridge quantities'!A49)," ",'bridge quantities'!A49)</f>
        <v>526</v>
      </c>
      <c r="B47" s="6" t="str">
        <f>IF(ISBLANK('bridge quantities'!B49)," ",'bridge quantities'!B49)</f>
        <v>25001</v>
      </c>
      <c r="C47" s="25">
        <f>IF(ISBLANK('bridge quantities'!C49)," ",'bridge quantities'!C49)</f>
        <v>127.77766666666668</v>
      </c>
      <c r="D47" s="6" t="str">
        <f>IF(ISBLANK('bridge quantities'!D49)," ",'bridge quantities'!D49)</f>
        <v>SQ YD</v>
      </c>
      <c r="E47" s="80" t="str">
        <f>IF(ISBLANK('bridge quantities'!E49)," ",'bridge quantities'!E49)</f>
        <v>REINFORCED CONCRETE APPROACH SLABS (T=15"), AS PER PLAN</v>
      </c>
      <c r="F47" s="25" t="str">
        <f>IF(ISBLANK('bridge quantities'!F49)," ",'bridge quantities'!F49)</f>
        <v xml:space="preserve"> </v>
      </c>
      <c r="G47" s="25" t="str">
        <f>IF(ISBLANK('bridge quantities'!G49)," ",'bridge quantities'!G49)</f>
        <v xml:space="preserve"> </v>
      </c>
      <c r="H47" s="25" t="str">
        <f>IF(ISBLANK('bridge quantities'!H49)," ",'bridge quantities'!H49)</f>
        <v xml:space="preserve"> </v>
      </c>
      <c r="I47" s="25">
        <f>IF(ISBLANK('bridge quantities'!I49)," ",'bridge quantities'!I49)</f>
        <v>127.77766666666668</v>
      </c>
      <c r="J47" s="6" t="str">
        <f>IF(ISBLANK('bridge quantities'!J49)," ",'bridge quantities'!J49)</f>
        <v>31 / 37</v>
      </c>
    </row>
    <row r="48" spans="1:10" s="22" customFormat="1" ht="12.75" customHeight="1" x14ac:dyDescent="0.25">
      <c r="A48" s="6">
        <f>IF(ISBLANK('bridge quantities'!A50)," ",'bridge quantities'!A50)</f>
        <v>526</v>
      </c>
      <c r="B48" s="6" t="str">
        <f>IF(ISBLANK('bridge quantities'!B50)," ",'bridge quantities'!B50)</f>
        <v>90010</v>
      </c>
      <c r="C48" s="25">
        <f>IF(ISBLANK('bridge quantities'!C50)," ",'bridge quantities'!C50)</f>
        <v>57.8</v>
      </c>
      <c r="D48" s="6" t="str">
        <f>IF(ISBLANK('bridge quantities'!D50)," ",'bridge quantities'!D50)</f>
        <v>FT</v>
      </c>
      <c r="E48" s="80" t="str">
        <f>IF(ISBLANK('bridge quantities'!E50)," ",'bridge quantities'!E50)</f>
        <v>TYPE A INSTALLATION</v>
      </c>
      <c r="F48" s="25" t="str">
        <f>IF(ISBLANK('bridge quantities'!F50)," ",'bridge quantities'!F50)</f>
        <v xml:space="preserve"> </v>
      </c>
      <c r="G48" s="25" t="str">
        <f>IF(ISBLANK('bridge quantities'!G50)," ",'bridge quantities'!G50)</f>
        <v xml:space="preserve"> </v>
      </c>
      <c r="H48" s="25" t="str">
        <f>IF(ISBLANK('bridge quantities'!H50)," ",'bridge quantities'!H50)</f>
        <v xml:space="preserve"> </v>
      </c>
      <c r="I48" s="25">
        <f>IF(ISBLANK('bridge quantities'!I50)," ",'bridge quantities'!I50)</f>
        <v>57.8</v>
      </c>
      <c r="J48" s="6" t="str">
        <f>IF(ISBLANK('bridge quantities'!J50)," ",'bridge quantities'!J50)</f>
        <v xml:space="preserve"> </v>
      </c>
    </row>
    <row r="49" spans="1:10" x14ac:dyDescent="0.25">
      <c r="A49" s="6" t="str">
        <f>IF(ISBLANK('bridge quantities'!A51)," ",'bridge quantities'!A51)</f>
        <v xml:space="preserve"> </v>
      </c>
      <c r="B49" s="6" t="str">
        <f>IF(ISBLANK('bridge quantities'!B51)," ",'bridge quantities'!B51)</f>
        <v xml:space="preserve"> </v>
      </c>
      <c r="C49" s="25" t="str">
        <f>IF(ISBLANK('bridge quantities'!C51)," ",'bridge quantities'!C51)</f>
        <v xml:space="preserve"> </v>
      </c>
      <c r="D49" s="6" t="str">
        <f>IF(ISBLANK('bridge quantities'!D51)," ",'bridge quantities'!D51)</f>
        <v xml:space="preserve"> </v>
      </c>
      <c r="E49" s="80" t="str">
        <f>IF(ISBLANK('bridge quantities'!E51)," ",'bridge quantities'!E51)</f>
        <v xml:space="preserve"> </v>
      </c>
      <c r="F49" s="25" t="str">
        <f>IF(ISBLANK('bridge quantities'!F51)," ",'bridge quantities'!F51)</f>
        <v xml:space="preserve"> </v>
      </c>
      <c r="G49" s="25" t="str">
        <f>IF(ISBLANK('bridge quantities'!G51)," ",'bridge quantities'!G51)</f>
        <v xml:space="preserve"> </v>
      </c>
      <c r="H49" s="25" t="str">
        <f>IF(ISBLANK('bridge quantities'!H51)," ",'bridge quantities'!H51)</f>
        <v xml:space="preserve"> </v>
      </c>
      <c r="I49" s="25" t="str">
        <f>IF(ISBLANK('bridge quantities'!I51)," ",'bridge quantities'!I51)</f>
        <v xml:space="preserve"> </v>
      </c>
      <c r="J49" s="6" t="str">
        <f>IF(ISBLANK('bridge quantities'!J51)," ",'bridge quantities'!J51)</f>
        <v xml:space="preserve"> </v>
      </c>
    </row>
    <row r="50" spans="1:10" x14ac:dyDescent="0.25">
      <c r="A50" s="6" t="str">
        <f>IF(ISBLANK('bridge quantities'!A52)," ",'bridge quantities'!A52)</f>
        <v>SPECIAL</v>
      </c>
      <c r="B50" s="6" t="str">
        <f>IF(ISBLANK('bridge quantities'!B52)," ",'bridge quantities'!B52)</f>
        <v>530E00200</v>
      </c>
      <c r="C50" s="25" t="str">
        <f>IF(ISBLANK('bridge quantities'!C52)," ",'bridge quantities'!C52)</f>
        <v>LUMP</v>
      </c>
      <c r="D50" s="6" t="str">
        <f>IF(ISBLANK('bridge quantities'!D52)," ",'bridge quantities'!D52)</f>
        <v xml:space="preserve"> </v>
      </c>
      <c r="E50" s="80" t="str">
        <f>IF(ISBLANK('bridge quantities'!E52)," ",'bridge quantities'!E52)</f>
        <v>STRUCTURES MISC.: VIBRATION MONITORING</v>
      </c>
      <c r="F50" s="25" t="str">
        <f>IF(ISBLANK('bridge quantities'!F52)," ",'bridge quantities'!F52)</f>
        <v xml:space="preserve"> </v>
      </c>
      <c r="G50" s="25" t="str">
        <f>IF(ISBLANK('bridge quantities'!G52)," ",'bridge quantities'!G52)</f>
        <v xml:space="preserve"> </v>
      </c>
      <c r="H50" s="25" t="str">
        <f>IF(ISBLANK('bridge quantities'!H52)," ",'bridge quantities'!H52)</f>
        <v xml:space="preserve"> </v>
      </c>
      <c r="I50" s="25" t="str">
        <f>IF(ISBLANK('bridge quantities'!I52)," ",'bridge quantities'!I52)</f>
        <v xml:space="preserve"> </v>
      </c>
      <c r="J50" s="6" t="str">
        <f>IF(ISBLANK('bridge quantities'!J52)," ",'bridge quantities'!J52)</f>
        <v>3 / 37</v>
      </c>
    </row>
    <row r="51" spans="1:10" x14ac:dyDescent="0.25">
      <c r="A51" s="6" t="str">
        <f>IF(ISBLANK('bridge quantities'!A53)," ",'bridge quantities'!A53)</f>
        <v>SPECIAL</v>
      </c>
      <c r="B51" s="6" t="str">
        <f>IF(ISBLANK('bridge quantities'!B53)," ",'bridge quantities'!B53)</f>
        <v>530E00200</v>
      </c>
      <c r="C51" s="25" t="str">
        <f>IF(ISBLANK('bridge quantities'!C53)," ",'bridge quantities'!C53)</f>
        <v>LUMP</v>
      </c>
      <c r="D51" s="6" t="str">
        <f>IF(ISBLANK('bridge quantities'!D53)," ",'bridge quantities'!D53)</f>
        <v xml:space="preserve"> </v>
      </c>
      <c r="E51" s="80" t="str">
        <f>IF(ISBLANK('bridge quantities'!E53)," ",'bridge quantities'!E53)</f>
        <v>STRUCTURES MISC.: PRECONSTRUCTION CONDITION SURVEY</v>
      </c>
      <c r="F51" s="25" t="str">
        <f>IF(ISBLANK('bridge quantities'!F53)," ",'bridge quantities'!F53)</f>
        <v xml:space="preserve"> </v>
      </c>
      <c r="G51" s="25" t="str">
        <f>IF(ISBLANK('bridge quantities'!G53)," ",'bridge quantities'!G53)</f>
        <v xml:space="preserve"> </v>
      </c>
      <c r="H51" s="25" t="str">
        <f>IF(ISBLANK('bridge quantities'!H53)," ",'bridge quantities'!H53)</f>
        <v xml:space="preserve"> </v>
      </c>
      <c r="I51" s="25" t="str">
        <f>IF(ISBLANK('bridge quantities'!I53)," ",'bridge quantities'!I53)</f>
        <v xml:space="preserve"> </v>
      </c>
      <c r="J51" s="6" t="str">
        <f>IF(ISBLANK('bridge quantities'!J53)," ",'bridge quantities'!J53)</f>
        <v>3 / 37</v>
      </c>
    </row>
    <row r="52" spans="1:10" x14ac:dyDescent="0.25">
      <c r="A52" s="6" t="str">
        <f>IF(ISBLANK('bridge quantities'!A54)," ",'bridge quantities'!A54)</f>
        <v>SPECIAL</v>
      </c>
      <c r="B52" s="6" t="str">
        <f>IF(ISBLANK('bridge quantities'!B54)," ",'bridge quantities'!B54)</f>
        <v>530E00400</v>
      </c>
      <c r="C52" s="25">
        <f>IF(ISBLANK('bridge quantities'!C54)," ",'bridge quantities'!C54)</f>
        <v>2</v>
      </c>
      <c r="D52" s="6" t="str">
        <f>IF(ISBLANK('bridge quantities'!D54)," ",'bridge quantities'!D54)</f>
        <v>EACH</v>
      </c>
      <c r="E52" s="80" t="str">
        <f>IF(ISBLANK('bridge quantities'!E54)," ",'bridge quantities'!E54)</f>
        <v>STRUCTURES MISC.: HISTORICAL MARKER, TYPE 1</v>
      </c>
      <c r="F52" s="25" t="str">
        <f>IF(ISBLANK('bridge quantities'!F54)," ",'bridge quantities'!F54)</f>
        <v xml:space="preserve"> </v>
      </c>
      <c r="G52" s="25" t="str">
        <f>IF(ISBLANK('bridge quantities'!G54)," ",'bridge quantities'!G54)</f>
        <v xml:space="preserve"> </v>
      </c>
      <c r="H52" s="25" t="str">
        <f>IF(ISBLANK('bridge quantities'!H54)," ",'bridge quantities'!H54)</f>
        <v xml:space="preserve"> </v>
      </c>
      <c r="I52" s="25">
        <f>IF(ISBLANK('bridge quantities'!I54)," ",'bridge quantities'!I54)</f>
        <v>2</v>
      </c>
      <c r="J52" s="6" t="str">
        <f>IF(ISBLANK('bridge quantities'!J54)," ",'bridge quantities'!J54)</f>
        <v>6 / 37</v>
      </c>
    </row>
    <row r="53" spans="1:10" x14ac:dyDescent="0.25">
      <c r="A53" s="6" t="str">
        <f>IF(ISBLANK('bridge quantities'!A55)," ",'bridge quantities'!A55)</f>
        <v>SPECIAL</v>
      </c>
      <c r="B53" s="6" t="str">
        <f>IF(ISBLANK('bridge quantities'!B55)," ",'bridge quantities'!B55)</f>
        <v>530E13000</v>
      </c>
      <c r="C53" s="25">
        <f>IF(ISBLANK('bridge quantities'!C55)," ",'bridge quantities'!C55)</f>
        <v>597.75164231120004</v>
      </c>
      <c r="D53" s="6" t="str">
        <f>IF(ISBLANK('bridge quantities'!D55)," ",'bridge quantities'!D55)</f>
        <v>SQ FT</v>
      </c>
      <c r="E53" s="80" t="str">
        <f>IF(ISBLANK('bridge quantities'!E55)," ",'bridge quantities'!E55)</f>
        <v>FORM LINER</v>
      </c>
      <c r="F53" s="25" t="str">
        <f>IF(ISBLANK('bridge quantities'!F55)," ",'bridge quantities'!F55)</f>
        <v xml:space="preserve"> </v>
      </c>
      <c r="G53" s="25" t="str">
        <f>IF(ISBLANK('bridge quantities'!G55)," ",'bridge quantities'!G55)</f>
        <v xml:space="preserve"> </v>
      </c>
      <c r="H53" s="25">
        <f>IF(ISBLANK('bridge quantities'!H55)," ",'bridge quantities'!H55)</f>
        <v>597.75164231120004</v>
      </c>
      <c r="I53" s="25" t="str">
        <f>IF(ISBLANK('bridge quantities'!I55)," ",'bridge quantities'!I55)</f>
        <v xml:space="preserve"> </v>
      </c>
      <c r="J53" s="6" t="str">
        <f>IF(ISBLANK('bridge quantities'!J55)," ",'bridge quantities'!J55)</f>
        <v>4 / 37</v>
      </c>
    </row>
    <row r="54" spans="1:10" x14ac:dyDescent="0.25">
      <c r="A54" s="6" t="str">
        <f>IF(ISBLANK('bridge quantities'!A56)," ",'bridge quantities'!A56)</f>
        <v xml:space="preserve"> </v>
      </c>
      <c r="B54" s="6" t="str">
        <f>IF(ISBLANK('bridge quantities'!B56)," ",'bridge quantities'!B56)</f>
        <v xml:space="preserve"> </v>
      </c>
      <c r="C54" s="25" t="str">
        <f>IF(ISBLANK('bridge quantities'!C56)," ",'bridge quantities'!C56)</f>
        <v xml:space="preserve"> </v>
      </c>
      <c r="D54" s="6" t="str">
        <f>IF(ISBLANK('bridge quantities'!D56)," ",'bridge quantities'!D56)</f>
        <v xml:space="preserve"> </v>
      </c>
      <c r="E54" s="80" t="str">
        <f>IF(ISBLANK('bridge quantities'!E56)," ",'bridge quantities'!E56)</f>
        <v xml:space="preserve"> </v>
      </c>
      <c r="F54" s="25" t="str">
        <f>IF(ISBLANK('bridge quantities'!F56)," ",'bridge quantities'!F56)</f>
        <v xml:space="preserve"> </v>
      </c>
      <c r="G54" s="25" t="str">
        <f>IF(ISBLANK('bridge quantities'!G56)," ",'bridge quantities'!G56)</f>
        <v xml:space="preserve"> </v>
      </c>
      <c r="H54" s="25" t="str">
        <f>IF(ISBLANK('bridge quantities'!H56)," ",'bridge quantities'!H56)</f>
        <v xml:space="preserve"> </v>
      </c>
      <c r="I54" s="25" t="str">
        <f>IF(ISBLANK('bridge quantities'!I56)," ",'bridge quantities'!I56)</f>
        <v xml:space="preserve"> </v>
      </c>
      <c r="J54" s="6" t="str">
        <f>IF(ISBLANK('bridge quantities'!J56)," ",'bridge quantities'!J56)</f>
        <v xml:space="preserve"> </v>
      </c>
    </row>
    <row r="55" spans="1:10" x14ac:dyDescent="0.25">
      <c r="A55" s="6">
        <f>IF(ISBLANK('bridge quantities'!A57)," ",'bridge quantities'!A57)</f>
        <v>601</v>
      </c>
      <c r="B55" s="6" t="str">
        <f>IF(ISBLANK('bridge quantities'!B57)," ",'bridge quantities'!B57)</f>
        <v>20000</v>
      </c>
      <c r="C55" s="25">
        <f>IF(ISBLANK('bridge quantities'!C57)," ",'bridge quantities'!C57)</f>
        <v>544.44799999999987</v>
      </c>
      <c r="D55" s="6" t="str">
        <f>IF(ISBLANK('bridge quantities'!D57)," ",'bridge quantities'!D57)</f>
        <v>SQ YD</v>
      </c>
      <c r="E55" s="80" t="str">
        <f>IF(ISBLANK('bridge quantities'!E57)," ",'bridge quantities'!E57)</f>
        <v>CRUSHED AGGREGATE SLOPE PROTECTION</v>
      </c>
      <c r="F55" s="25" t="str">
        <f>IF(ISBLANK('bridge quantities'!F57)," ",'bridge quantities'!F57)</f>
        <v xml:space="preserve"> </v>
      </c>
      <c r="G55" s="25" t="str">
        <f>IF(ISBLANK('bridge quantities'!G57)," ",'bridge quantities'!G57)</f>
        <v xml:space="preserve"> </v>
      </c>
      <c r="H55" s="25" t="str">
        <f>IF(ISBLANK('bridge quantities'!H57)," ",'bridge quantities'!H57)</f>
        <v xml:space="preserve"> </v>
      </c>
      <c r="I55" s="25">
        <f>IF(ISBLANK('bridge quantities'!I57)," ",'bridge quantities'!I57)</f>
        <v>544.44799999999987</v>
      </c>
      <c r="J55" s="6" t="str">
        <f>IF(ISBLANK('bridge quantities'!J57)," ",'bridge quantities'!J57)</f>
        <v xml:space="preserve"> </v>
      </c>
    </row>
    <row r="56" spans="1:10" x14ac:dyDescent="0.25">
      <c r="A56" s="6" t="str">
        <f>IF(ISBLANK('bridge quantities'!A58)," ",'bridge quantities'!A58)</f>
        <v xml:space="preserve"> </v>
      </c>
      <c r="B56" s="6" t="str">
        <f>IF(ISBLANK('bridge quantities'!B58)," ",'bridge quantities'!B58)</f>
        <v xml:space="preserve"> </v>
      </c>
      <c r="C56" s="25" t="str">
        <f>IF(ISBLANK('bridge quantities'!C58)," ",'bridge quantities'!C58)</f>
        <v xml:space="preserve"> </v>
      </c>
      <c r="D56" s="6" t="str">
        <f>IF(ISBLANK('bridge quantities'!D58)," ",'bridge quantities'!D58)</f>
        <v xml:space="preserve"> </v>
      </c>
      <c r="E56" s="80" t="str">
        <f>IF(ISBLANK('bridge quantities'!E58)," ",'bridge quantities'!E58)</f>
        <v xml:space="preserve"> </v>
      </c>
      <c r="F56" s="25" t="str">
        <f>IF(ISBLANK('bridge quantities'!F58)," ",'bridge quantities'!F58)</f>
        <v xml:space="preserve"> </v>
      </c>
      <c r="G56" s="25" t="str">
        <f>IF(ISBLANK('bridge quantities'!G58)," ",'bridge quantities'!G58)</f>
        <v xml:space="preserve"> </v>
      </c>
      <c r="H56" s="25" t="str">
        <f>IF(ISBLANK('bridge quantities'!H58)," ",'bridge quantities'!H58)</f>
        <v xml:space="preserve"> </v>
      </c>
      <c r="I56" s="25" t="str">
        <f>IF(ISBLANK('bridge quantities'!I58)," ",'bridge quantities'!I58)</f>
        <v xml:space="preserve"> </v>
      </c>
      <c r="J56" s="6" t="str">
        <f>IF(ISBLANK('bridge quantities'!J58)," ",'bridge quantities'!J58)</f>
        <v xml:space="preserve"> </v>
      </c>
    </row>
    <row r="57" spans="1:10" x14ac:dyDescent="0.25">
      <c r="A57" s="6">
        <f>IF(ISBLANK('bridge quantities'!A59)," ",'bridge quantities'!A59)</f>
        <v>607</v>
      </c>
      <c r="B57" s="6" t="str">
        <f>IF(ISBLANK('bridge quantities'!B59)," ",'bridge quantities'!B59)</f>
        <v>39931</v>
      </c>
      <c r="C57" s="25">
        <f>IF(ISBLANK('bridge quantities'!C59)," ",'bridge quantities'!C59)</f>
        <v>301</v>
      </c>
      <c r="D57" s="6" t="str">
        <f>IF(ISBLANK('bridge quantities'!D59)," ",'bridge quantities'!D59)</f>
        <v>FT</v>
      </c>
      <c r="E57" s="80" t="str">
        <f>IF(ISBLANK('bridge quantities'!E59)," ",'bridge quantities'!E59)</f>
        <v>VANDAL PROTECTION FENCE, 12' CURVED, COATED FABRIC, AS PER PLAN</v>
      </c>
      <c r="F57" s="25" t="str">
        <f>IF(ISBLANK('bridge quantities'!F59)," ",'bridge quantities'!F59)</f>
        <v xml:space="preserve"> </v>
      </c>
      <c r="G57" s="25" t="str">
        <f>IF(ISBLANK('bridge quantities'!G59)," ",'bridge quantities'!G59)</f>
        <v xml:space="preserve"> </v>
      </c>
      <c r="H57" s="25">
        <f>IF(ISBLANK('bridge quantities'!H59)," ",'bridge quantities'!H59)</f>
        <v>298</v>
      </c>
      <c r="I57" s="25">
        <f>IF(ISBLANK('bridge quantities'!I59)," ",'bridge quantities'!I59)</f>
        <v>3</v>
      </c>
      <c r="J57" s="6" t="str">
        <f>IF(ISBLANK('bridge quantities'!J59)," ",'bridge quantities'!J59)</f>
        <v>3  / 37</v>
      </c>
    </row>
    <row r="58" spans="1:10" x14ac:dyDescent="0.25">
      <c r="A58" s="6" t="str">
        <f>IF(ISBLANK('bridge quantities'!A60)," ",'bridge quantities'!A60)</f>
        <v xml:space="preserve"> </v>
      </c>
      <c r="B58" s="6" t="str">
        <f>IF(ISBLANK('bridge quantities'!B60)," ",'bridge quantities'!B60)</f>
        <v xml:space="preserve"> </v>
      </c>
      <c r="C58" s="25" t="str">
        <f>IF(ISBLANK('bridge quantities'!C60)," ",'bridge quantities'!C60)</f>
        <v xml:space="preserve"> </v>
      </c>
      <c r="D58" s="6" t="str">
        <f>IF(ISBLANK('bridge quantities'!D60)," ",'bridge quantities'!D60)</f>
        <v xml:space="preserve"> </v>
      </c>
      <c r="E58" s="80" t="str">
        <f>IF(ISBLANK('bridge quantities'!E60)," ",'bridge quantities'!E60)</f>
        <v xml:space="preserve"> </v>
      </c>
      <c r="F58" s="25" t="str">
        <f>IF(ISBLANK('bridge quantities'!F60)," ",'bridge quantities'!F60)</f>
        <v xml:space="preserve"> </v>
      </c>
      <c r="G58" s="25" t="str">
        <f>IF(ISBLANK('bridge quantities'!G60)," ",'bridge quantities'!G60)</f>
        <v xml:space="preserve"> </v>
      </c>
      <c r="H58" s="25" t="str">
        <f>IF(ISBLANK('bridge quantities'!H60)," ",'bridge quantities'!H60)</f>
        <v xml:space="preserve"> </v>
      </c>
      <c r="I58" s="25" t="str">
        <f>IF(ISBLANK('bridge quantities'!I60)," ",'bridge quantities'!I60)</f>
        <v xml:space="preserve"> </v>
      </c>
      <c r="J58" s="6" t="str">
        <f>IF(ISBLANK('bridge quantities'!J60)," ",'bridge quantities'!J60)</f>
        <v xml:space="preserve"> </v>
      </c>
    </row>
    <row r="59" spans="1:10" x14ac:dyDescent="0.25">
      <c r="A59" s="6">
        <f>IF(ISBLANK('bridge quantities'!A61)," ",'bridge quantities'!A61)</f>
        <v>625</v>
      </c>
      <c r="B59" s="6" t="str">
        <f>IF(ISBLANK('bridge quantities'!B61)," ",'bridge quantities'!B61)</f>
        <v>33000</v>
      </c>
      <c r="C59" s="25">
        <f>IF(ISBLANK('bridge quantities'!C61)," ",'bridge quantities'!C61)</f>
        <v>1</v>
      </c>
      <c r="D59" s="6" t="str">
        <f>IF(ISBLANK('bridge quantities'!D61)," ",'bridge quantities'!D61)</f>
        <v>EACH</v>
      </c>
      <c r="E59" s="80" t="str">
        <f>IF(ISBLANK('bridge quantities'!E61)," ",'bridge quantities'!E61)</f>
        <v>STRUCTURE GROUNDING SYSTEM</v>
      </c>
      <c r="F59" s="25" t="str">
        <f>IF(ISBLANK('bridge quantities'!F61)," ",'bridge quantities'!F61)</f>
        <v xml:space="preserve"> </v>
      </c>
      <c r="G59" s="25" t="str">
        <f>IF(ISBLANK('bridge quantities'!G61)," ",'bridge quantities'!G61)</f>
        <v xml:space="preserve"> </v>
      </c>
      <c r="H59" s="25" t="str">
        <f>IF(ISBLANK('bridge quantities'!H61)," ",'bridge quantities'!H61)</f>
        <v xml:space="preserve"> </v>
      </c>
      <c r="I59" s="25">
        <f>IF(ISBLANK('bridge quantities'!I61)," ",'bridge quantities'!I61)</f>
        <v>1</v>
      </c>
      <c r="J59" s="6" t="str">
        <f>IF(ISBLANK('bridge quantities'!J61)," ",'bridge quantities'!J61)</f>
        <v xml:space="preserve"> </v>
      </c>
    </row>
    <row r="60" spans="1:10" x14ac:dyDescent="0.25">
      <c r="A60" s="8"/>
      <c r="B60" s="8"/>
      <c r="C60" s="20"/>
      <c r="D60" s="8"/>
      <c r="E60" s="18"/>
      <c r="F60" s="20"/>
      <c r="G60" s="20"/>
      <c r="H60" s="20"/>
      <c r="I60" s="20"/>
      <c r="J60" s="8"/>
    </row>
    <row r="62" spans="1:10" x14ac:dyDescent="0.25">
      <c r="F62" s="18" t="s">
        <v>234</v>
      </c>
      <c r="H62" s="1" t="s">
        <v>275</v>
      </c>
    </row>
    <row r="63" spans="1:10" x14ac:dyDescent="0.25">
      <c r="F63" s="18" t="s">
        <v>242</v>
      </c>
      <c r="H63" s="1" t="s">
        <v>276</v>
      </c>
    </row>
  </sheetData>
  <mergeCells count="1">
    <mergeCell ref="A1:J1"/>
  </mergeCells>
  <pageMargins left="0.7" right="0.7" top="0.75" bottom="0.75" header="0.3" footer="0.3"/>
  <pageSetup paperSize="17" scale="7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D4E09-A9E9-4B68-B14E-C2FCA68074E1}">
  <dimension ref="A1:I58"/>
  <sheetViews>
    <sheetView topLeftCell="A4" workbookViewId="0">
      <selection activeCell="D16" sqref="D16"/>
    </sheetView>
  </sheetViews>
  <sheetFormatPr defaultColWidth="9.140625" defaultRowHeight="12.75" x14ac:dyDescent="0.25"/>
  <cols>
    <col min="1" max="2" width="20.42578125" style="1" customWidth="1"/>
    <col min="3" max="3" width="13.7109375" style="1" customWidth="1"/>
    <col min="4" max="4" width="16.28515625" style="1" customWidth="1"/>
    <col min="5" max="5" width="97.7109375" style="1" customWidth="1"/>
    <col min="6" max="7" width="12.7109375" style="8" customWidth="1"/>
    <col min="8" max="8" width="12.85546875" style="1" customWidth="1"/>
    <col min="9" max="9" width="12.7109375" style="1" customWidth="1"/>
    <col min="10" max="16384" width="9.140625" style="1"/>
  </cols>
  <sheetData>
    <row r="1" spans="1:9" ht="38.25" customHeight="1" x14ac:dyDescent="0.25">
      <c r="A1" s="97" t="s">
        <v>10</v>
      </c>
      <c r="B1" s="97"/>
      <c r="C1" s="97"/>
      <c r="D1" s="97"/>
      <c r="E1" s="97"/>
      <c r="F1" s="97"/>
      <c r="G1" s="97"/>
      <c r="H1" s="97"/>
      <c r="I1" s="97"/>
    </row>
    <row r="2" spans="1:9" ht="29.25" customHeight="1" x14ac:dyDescent="0.25">
      <c r="A2" s="98" t="s">
        <v>179</v>
      </c>
      <c r="B2" s="98"/>
      <c r="C2" s="98"/>
      <c r="D2" s="98"/>
      <c r="E2" s="98"/>
      <c r="F2" s="98"/>
      <c r="G2" s="98"/>
      <c r="H2" s="98"/>
      <c r="I2" s="98"/>
    </row>
    <row r="3" spans="1:9" ht="29.25" customHeight="1" x14ac:dyDescent="0.25">
      <c r="A3" s="99"/>
      <c r="B3" s="99"/>
      <c r="C3" s="99"/>
      <c r="D3" s="99"/>
      <c r="E3" s="99"/>
      <c r="F3" s="99"/>
      <c r="G3" s="99"/>
      <c r="H3" s="99"/>
      <c r="I3" s="99"/>
    </row>
    <row r="4" spans="1:9" s="4" customFormat="1" ht="50.25" customHeight="1" x14ac:dyDescent="0.25">
      <c r="A4" s="2" t="s">
        <v>8</v>
      </c>
      <c r="B4" s="2" t="s">
        <v>11</v>
      </c>
      <c r="C4" s="2" t="s">
        <v>12</v>
      </c>
      <c r="D4" s="2" t="s">
        <v>13</v>
      </c>
      <c r="E4" s="3" t="s">
        <v>0</v>
      </c>
      <c r="F4" s="2" t="s">
        <v>14</v>
      </c>
      <c r="G4" s="2" t="s">
        <v>15</v>
      </c>
      <c r="H4" s="2" t="s">
        <v>16</v>
      </c>
      <c r="I4" s="2" t="s">
        <v>17</v>
      </c>
    </row>
    <row r="5" spans="1:9" ht="12.75" customHeight="1" x14ac:dyDescent="0.25">
      <c r="A5" s="6">
        <v>870</v>
      </c>
      <c r="B5" s="5" t="s">
        <v>24</v>
      </c>
      <c r="C5" s="24">
        <f t="shared" ref="C5:C10" si="0">SUM(F5:I5)</f>
        <v>0</v>
      </c>
      <c r="D5" s="6" t="s">
        <v>25</v>
      </c>
      <c r="E5" s="7" t="s">
        <v>190</v>
      </c>
      <c r="F5" s="24"/>
      <c r="G5" s="24"/>
      <c r="H5" s="24"/>
      <c r="I5" s="24"/>
    </row>
    <row r="6" spans="1:9" ht="12.75" customHeight="1" x14ac:dyDescent="0.25">
      <c r="A6" s="6">
        <v>870</v>
      </c>
      <c r="B6" s="5" t="s">
        <v>200</v>
      </c>
      <c r="C6" s="24">
        <f t="shared" si="0"/>
        <v>0</v>
      </c>
      <c r="D6" s="6" t="s">
        <v>25</v>
      </c>
      <c r="E6" s="7" t="s">
        <v>201</v>
      </c>
      <c r="F6" s="24"/>
      <c r="G6" s="24"/>
      <c r="H6" s="24"/>
      <c r="I6" s="24"/>
    </row>
    <row r="7" spans="1:9" ht="12.75" customHeight="1" x14ac:dyDescent="0.25">
      <c r="A7" s="6">
        <v>870</v>
      </c>
      <c r="B7" s="5" t="s">
        <v>22</v>
      </c>
      <c r="C7" s="24">
        <f t="shared" si="0"/>
        <v>0</v>
      </c>
      <c r="D7" s="6" t="s">
        <v>25</v>
      </c>
      <c r="E7" s="7" t="s">
        <v>191</v>
      </c>
      <c r="F7" s="25"/>
      <c r="G7" s="25"/>
      <c r="H7" s="25"/>
      <c r="I7" s="24"/>
    </row>
    <row r="8" spans="1:9" ht="12.75" customHeight="1" x14ac:dyDescent="0.25">
      <c r="A8" s="6">
        <v>870</v>
      </c>
      <c r="B8" s="5" t="s">
        <v>192</v>
      </c>
      <c r="C8" s="24">
        <f t="shared" si="0"/>
        <v>0</v>
      </c>
      <c r="D8" s="6" t="s">
        <v>1</v>
      </c>
      <c r="E8" s="7" t="s">
        <v>193</v>
      </c>
      <c r="F8" s="24"/>
      <c r="G8" s="24"/>
      <c r="H8" s="24"/>
      <c r="I8" s="24"/>
    </row>
    <row r="9" spans="1:9" ht="12.75" customHeight="1" x14ac:dyDescent="0.25">
      <c r="A9" s="6">
        <v>870</v>
      </c>
      <c r="B9" s="5" t="s">
        <v>194</v>
      </c>
      <c r="C9" s="24">
        <f t="shared" si="0"/>
        <v>0</v>
      </c>
      <c r="D9" s="6" t="s">
        <v>1</v>
      </c>
      <c r="E9" s="7" t="s">
        <v>195</v>
      </c>
      <c r="F9" s="24"/>
      <c r="G9" s="24"/>
      <c r="H9" s="24"/>
      <c r="I9" s="24"/>
    </row>
    <row r="10" spans="1:9" ht="12.75" customHeight="1" x14ac:dyDescent="0.25">
      <c r="A10" s="6">
        <v>870</v>
      </c>
      <c r="B10" s="5" t="s">
        <v>196</v>
      </c>
      <c r="C10" s="24">
        <f t="shared" si="0"/>
        <v>0</v>
      </c>
      <c r="D10" s="6" t="s">
        <v>197</v>
      </c>
      <c r="E10" s="7" t="s">
        <v>198</v>
      </c>
      <c r="F10" s="24"/>
      <c r="G10" s="24"/>
      <c r="H10" s="24"/>
      <c r="I10" s="24"/>
    </row>
    <row r="11" spans="1:9" ht="12.75" customHeight="1" x14ac:dyDescent="0.25">
      <c r="A11" s="6">
        <v>870</v>
      </c>
      <c r="B11" s="5" t="s">
        <v>108</v>
      </c>
      <c r="C11" s="24">
        <v>1</v>
      </c>
      <c r="D11" s="6" t="s">
        <v>46</v>
      </c>
      <c r="E11" s="7" t="s">
        <v>199</v>
      </c>
      <c r="F11" s="24"/>
      <c r="G11" s="24"/>
      <c r="H11" s="24"/>
      <c r="I11" s="24"/>
    </row>
    <row r="12" spans="1:9" ht="12.75" customHeight="1" x14ac:dyDescent="0.25">
      <c r="A12" s="8"/>
      <c r="B12" s="9"/>
      <c r="C12" s="10"/>
      <c r="D12" s="8"/>
      <c r="F12" s="10"/>
      <c r="G12" s="10"/>
      <c r="H12" s="10"/>
      <c r="I12" s="10"/>
    </row>
    <row r="13" spans="1:9" ht="24.75" customHeight="1" x14ac:dyDescent="0.25">
      <c r="A13" s="11">
        <f>A5</f>
        <v>870</v>
      </c>
      <c r="B13" s="11" t="str">
        <f>B5</f>
        <v>10000</v>
      </c>
      <c r="C13" s="11">
        <f>C5</f>
        <v>0</v>
      </c>
      <c r="D13" s="11" t="str">
        <f>D5</f>
        <v>CU YD</v>
      </c>
      <c r="E13" s="13" t="str">
        <f>E5</f>
        <v>PREFABRICATED MODULAR RETAINING WALL</v>
      </c>
      <c r="F13" s="14"/>
      <c r="G13" s="14"/>
      <c r="H13" s="15"/>
      <c r="I13" s="16"/>
    </row>
    <row r="14" spans="1:9" ht="24.75" customHeight="1" x14ac:dyDescent="0.25">
      <c r="A14" s="14"/>
      <c r="B14" s="14"/>
      <c r="C14" s="17"/>
      <c r="D14" s="14"/>
      <c r="E14" s="15"/>
      <c r="F14" s="14"/>
      <c r="G14" s="14"/>
      <c r="H14" s="15"/>
      <c r="I14" s="16"/>
    </row>
    <row r="15" spans="1:9" ht="24.75" customHeight="1" x14ac:dyDescent="0.25">
      <c r="A15" s="14"/>
      <c r="B15" s="14"/>
      <c r="C15" s="17"/>
      <c r="D15" s="14"/>
      <c r="E15" s="15"/>
      <c r="F15" s="14"/>
      <c r="G15" s="14"/>
      <c r="H15" s="15"/>
      <c r="I15" s="16"/>
    </row>
    <row r="16" spans="1:9" ht="24.75" customHeight="1" x14ac:dyDescent="0.25">
      <c r="A16" s="14"/>
      <c r="B16" s="14"/>
      <c r="C16" s="17"/>
      <c r="D16" s="14"/>
      <c r="E16" s="15"/>
      <c r="F16" s="14"/>
      <c r="G16" s="14"/>
      <c r="H16" s="15"/>
      <c r="I16" s="16"/>
    </row>
    <row r="17" spans="1:9" ht="24.75" customHeight="1" x14ac:dyDescent="0.25">
      <c r="A17" s="14"/>
      <c r="B17" s="14"/>
      <c r="C17" s="17"/>
      <c r="D17" s="14"/>
      <c r="E17" s="15"/>
      <c r="F17" s="23"/>
      <c r="G17" s="14"/>
      <c r="H17" s="15"/>
      <c r="I17" s="16"/>
    </row>
    <row r="18" spans="1:9" ht="24.75" customHeight="1" x14ac:dyDescent="0.25">
      <c r="A18" s="14"/>
      <c r="B18" s="14"/>
      <c r="C18" s="17"/>
      <c r="D18" s="14"/>
      <c r="E18" s="15"/>
      <c r="F18" s="14"/>
      <c r="G18" s="14"/>
      <c r="H18" s="15"/>
      <c r="I18" s="16"/>
    </row>
    <row r="19" spans="1:9" ht="24.75" customHeight="1" x14ac:dyDescent="0.25">
      <c r="A19" s="11">
        <f>A7</f>
        <v>870</v>
      </c>
      <c r="B19" s="11" t="str">
        <f t="shared" ref="B19:E19" si="1">B7</f>
        <v>11100</v>
      </c>
      <c r="C19" s="11">
        <f t="shared" si="1"/>
        <v>0</v>
      </c>
      <c r="D19" s="11" t="str">
        <f t="shared" si="1"/>
        <v>CU YD</v>
      </c>
      <c r="E19" s="13" t="str">
        <f t="shared" si="1"/>
        <v>NATURAL SOIL</v>
      </c>
      <c r="F19" s="16"/>
      <c r="G19" s="27"/>
      <c r="H19" s="26"/>
    </row>
    <row r="20" spans="1:9" ht="24.75" customHeight="1" x14ac:dyDescent="0.25">
      <c r="A20" s="14"/>
      <c r="B20" s="14"/>
      <c r="C20" s="17"/>
      <c r="D20" s="14"/>
      <c r="E20" s="15"/>
      <c r="F20" s="14"/>
      <c r="G20" s="14"/>
      <c r="H20" s="15"/>
      <c r="I20" s="16"/>
    </row>
    <row r="21" spans="1:9" ht="24.75" customHeight="1" x14ac:dyDescent="0.25">
      <c r="A21" s="18"/>
      <c r="B21" s="18"/>
      <c r="C21" s="70"/>
      <c r="D21" s="8"/>
      <c r="E21" s="18"/>
      <c r="F21" s="16"/>
      <c r="G21" s="27"/>
      <c r="H21" s="26"/>
    </row>
    <row r="22" spans="1:9" ht="24.75" customHeight="1" x14ac:dyDescent="0.25">
      <c r="A22" s="8"/>
      <c r="B22" s="8"/>
      <c r="C22" s="70"/>
      <c r="D22" s="8"/>
      <c r="E22" s="18"/>
      <c r="F22" s="16"/>
      <c r="G22" s="27"/>
      <c r="H22" s="26"/>
    </row>
    <row r="23" spans="1:9" ht="24.75" customHeight="1" x14ac:dyDescent="0.25">
      <c r="A23" s="8"/>
      <c r="B23" s="8"/>
      <c r="C23" s="70"/>
      <c r="D23" s="8"/>
      <c r="E23" s="18"/>
      <c r="F23" s="16"/>
      <c r="G23" s="27"/>
      <c r="H23" s="26"/>
    </row>
    <row r="24" spans="1:9" ht="24.75" customHeight="1" x14ac:dyDescent="0.25">
      <c r="A24" s="11">
        <f>A6</f>
        <v>870</v>
      </c>
      <c r="B24" s="11" t="str">
        <f t="shared" ref="B24:E24" si="2">B6</f>
        <v>11000</v>
      </c>
      <c r="C24" s="11">
        <f t="shared" si="2"/>
        <v>0</v>
      </c>
      <c r="D24" s="11" t="str">
        <f t="shared" si="2"/>
        <v>CU YD</v>
      </c>
      <c r="E24" s="13" t="str">
        <f t="shared" si="2"/>
        <v>WALL EXCAVATION</v>
      </c>
      <c r="F24" s="16"/>
      <c r="G24" s="27"/>
      <c r="H24" s="26"/>
    </row>
    <row r="25" spans="1:9" ht="24.75" customHeight="1" x14ac:dyDescent="0.25">
      <c r="A25" s="8"/>
      <c r="B25" s="8"/>
      <c r="C25" s="70"/>
      <c r="D25" s="8"/>
      <c r="E25" s="18"/>
      <c r="F25" s="16"/>
      <c r="G25" s="27"/>
      <c r="H25" s="26"/>
    </row>
    <row r="26" spans="1:9" ht="24.75" customHeight="1" x14ac:dyDescent="0.25">
      <c r="A26" s="8"/>
      <c r="B26" s="8"/>
      <c r="C26" s="20"/>
      <c r="D26" s="8"/>
      <c r="E26" s="18"/>
      <c r="F26" s="16"/>
      <c r="G26" s="27"/>
      <c r="H26" s="26"/>
    </row>
    <row r="27" spans="1:9" ht="24.75" customHeight="1" x14ac:dyDescent="0.25">
      <c r="A27" s="8"/>
      <c r="B27" s="8"/>
      <c r="C27" s="17"/>
      <c r="D27" s="14"/>
      <c r="E27" s="18"/>
      <c r="G27" s="27"/>
      <c r="H27" s="26"/>
      <c r="I27" s="19"/>
    </row>
    <row r="28" spans="1:9" ht="24.75" customHeight="1" x14ac:dyDescent="0.25">
      <c r="A28" s="18"/>
      <c r="B28" s="18"/>
      <c r="C28" s="17"/>
      <c r="D28" s="8"/>
      <c r="G28" s="27"/>
      <c r="H28" s="26"/>
      <c r="I28" s="19"/>
    </row>
    <row r="29" spans="1:9" ht="24.75" customHeight="1" x14ac:dyDescent="0.25">
      <c r="A29" s="11">
        <f>A8</f>
        <v>870</v>
      </c>
      <c r="B29" s="11" t="str">
        <f t="shared" ref="B29:E29" si="3">B8</f>
        <v>12000</v>
      </c>
      <c r="C29" s="11">
        <f t="shared" si="3"/>
        <v>0</v>
      </c>
      <c r="D29" s="11" t="str">
        <f t="shared" si="3"/>
        <v>FT</v>
      </c>
      <c r="E29" s="13" t="str">
        <f t="shared" si="3"/>
        <v>6" DRAINAGE PIPE, PERFORATED</v>
      </c>
      <c r="G29" s="28"/>
      <c r="H29" s="29"/>
      <c r="I29" s="29"/>
    </row>
    <row r="30" spans="1:9" ht="24.75" customHeight="1" x14ac:dyDescent="0.25">
      <c r="A30" s="14"/>
      <c r="B30" s="14"/>
      <c r="C30" s="17"/>
      <c r="D30" s="14"/>
      <c r="E30" s="15"/>
      <c r="G30" s="28"/>
      <c r="H30" s="29"/>
      <c r="I30" s="29"/>
    </row>
    <row r="31" spans="1:9" ht="24.75" customHeight="1" x14ac:dyDescent="0.25">
      <c r="A31" s="14"/>
      <c r="B31" s="14"/>
      <c r="C31" s="17"/>
      <c r="D31" s="14"/>
      <c r="E31" s="15"/>
      <c r="G31" s="28"/>
      <c r="H31" s="29"/>
      <c r="I31" s="29"/>
    </row>
    <row r="32" spans="1:9" ht="24.75" customHeight="1" x14ac:dyDescent="0.25">
      <c r="A32" s="14"/>
      <c r="B32" s="14"/>
      <c r="C32" s="17"/>
      <c r="D32" s="14"/>
      <c r="E32" s="15"/>
      <c r="G32" s="28"/>
      <c r="H32" s="29"/>
      <c r="I32" s="29"/>
    </row>
    <row r="33" spans="1:9" ht="24.75" customHeight="1" x14ac:dyDescent="0.25">
      <c r="A33" s="8"/>
      <c r="B33" s="8"/>
      <c r="C33" s="36"/>
      <c r="D33" s="14"/>
      <c r="E33" s="15"/>
      <c r="G33" s="28"/>
      <c r="H33" s="29"/>
      <c r="I33" s="29"/>
    </row>
    <row r="34" spans="1:9" ht="24.75" customHeight="1" x14ac:dyDescent="0.25">
      <c r="A34" s="18"/>
      <c r="B34" s="18"/>
      <c r="C34" s="17"/>
      <c r="D34" s="8"/>
      <c r="H34" s="16"/>
      <c r="I34" s="19"/>
    </row>
    <row r="35" spans="1:9" ht="24.75" customHeight="1" x14ac:dyDescent="0.25">
      <c r="A35" s="11">
        <f>A9</f>
        <v>870</v>
      </c>
      <c r="B35" s="11" t="str">
        <f t="shared" ref="B35:E35" si="4">B9</f>
        <v>12100</v>
      </c>
      <c r="C35" s="11">
        <f t="shared" si="4"/>
        <v>0</v>
      </c>
      <c r="D35" s="11" t="str">
        <f t="shared" si="4"/>
        <v>FT</v>
      </c>
      <c r="E35" s="13" t="str">
        <f t="shared" si="4"/>
        <v>6" DRAINAGE PIPE, NON-PERFORATED</v>
      </c>
      <c r="H35" s="16"/>
      <c r="I35" s="19"/>
    </row>
    <row r="36" spans="1:9" ht="24.75" customHeight="1" x14ac:dyDescent="0.25">
      <c r="A36" s="14"/>
      <c r="B36" s="14"/>
      <c r="C36" s="17"/>
      <c r="D36" s="14"/>
      <c r="E36" s="15"/>
      <c r="H36" s="16"/>
      <c r="I36" s="19"/>
    </row>
    <row r="37" spans="1:9" ht="24.75" customHeight="1" x14ac:dyDescent="0.25">
      <c r="A37" s="14"/>
      <c r="B37" s="14"/>
      <c r="C37" s="17"/>
      <c r="D37" s="14"/>
      <c r="E37" s="15"/>
      <c r="H37" s="16"/>
      <c r="I37" s="19"/>
    </row>
    <row r="38" spans="1:9" ht="24.75" customHeight="1" x14ac:dyDescent="0.25">
      <c r="A38" s="14"/>
      <c r="B38" s="14"/>
      <c r="C38" s="17"/>
      <c r="D38" s="14"/>
      <c r="E38" s="15"/>
      <c r="H38" s="16"/>
      <c r="I38" s="19"/>
    </row>
    <row r="39" spans="1:9" ht="24.75" customHeight="1" x14ac:dyDescent="0.25">
      <c r="A39" s="18"/>
      <c r="B39" s="18"/>
      <c r="C39" s="36"/>
      <c r="D39" s="14"/>
      <c r="E39" s="15"/>
      <c r="H39" s="16"/>
      <c r="I39" s="19"/>
    </row>
    <row r="40" spans="1:9" ht="24.75" customHeight="1" x14ac:dyDescent="0.25">
      <c r="A40" s="18"/>
      <c r="B40" s="18"/>
      <c r="C40" s="20"/>
      <c r="D40" s="8"/>
      <c r="H40" s="16"/>
      <c r="I40" s="19"/>
    </row>
    <row r="41" spans="1:9" ht="24.75" customHeight="1" x14ac:dyDescent="0.25">
      <c r="A41" s="11">
        <f>A10</f>
        <v>870</v>
      </c>
      <c r="B41" s="11" t="str">
        <f t="shared" ref="B41:E41" si="5">B10</f>
        <v>14000</v>
      </c>
      <c r="C41" s="11">
        <f t="shared" si="5"/>
        <v>0</v>
      </c>
      <c r="D41" s="11" t="str">
        <f t="shared" si="5"/>
        <v xml:space="preserve">DAY </v>
      </c>
      <c r="E41" s="13" t="str">
        <f t="shared" si="5"/>
        <v>ON-SITE ASSISTANCE</v>
      </c>
      <c r="H41" s="16"/>
      <c r="I41" s="19"/>
    </row>
    <row r="42" spans="1:9" ht="24.75" customHeight="1" x14ac:dyDescent="0.25">
      <c r="A42" s="14"/>
      <c r="B42" s="14"/>
      <c r="C42" s="17"/>
      <c r="D42" s="14"/>
      <c r="E42" s="15"/>
      <c r="H42" s="16"/>
      <c r="I42" s="19"/>
    </row>
    <row r="43" spans="1:9" ht="24.75" customHeight="1" x14ac:dyDescent="0.25">
      <c r="A43" s="14"/>
      <c r="B43" s="14"/>
      <c r="C43" s="17"/>
      <c r="D43" s="14"/>
      <c r="E43" s="15"/>
      <c r="H43" s="16"/>
      <c r="I43" s="19"/>
    </row>
    <row r="44" spans="1:9" ht="24.75" customHeight="1" x14ac:dyDescent="0.25">
      <c r="A44" s="14"/>
      <c r="B44" s="14"/>
      <c r="C44" s="17"/>
      <c r="D44" s="14"/>
      <c r="E44" s="15"/>
      <c r="H44" s="16"/>
      <c r="I44" s="19"/>
    </row>
    <row r="45" spans="1:9" ht="24.75" customHeight="1" x14ac:dyDescent="0.25">
      <c r="A45" s="14"/>
      <c r="B45" s="14"/>
      <c r="C45" s="36"/>
      <c r="D45" s="14"/>
      <c r="E45" s="15"/>
      <c r="H45" s="16"/>
      <c r="I45" s="19"/>
    </row>
    <row r="46" spans="1:9" ht="24.75" customHeight="1" x14ac:dyDescent="0.25">
      <c r="A46" s="14"/>
      <c r="B46" s="14"/>
      <c r="C46" s="17"/>
      <c r="D46" s="14"/>
      <c r="E46" s="15"/>
      <c r="H46" s="16"/>
      <c r="I46" s="19"/>
    </row>
    <row r="47" spans="1:9" ht="24.75" customHeight="1" x14ac:dyDescent="0.25">
      <c r="A47" s="11">
        <f>A11</f>
        <v>870</v>
      </c>
      <c r="B47" s="11" t="str">
        <f t="shared" ref="B47:E47" si="6">B11</f>
        <v>15000</v>
      </c>
      <c r="C47" s="11">
        <f t="shared" si="6"/>
        <v>1</v>
      </c>
      <c r="D47" s="11" t="str">
        <f t="shared" si="6"/>
        <v>LUMP</v>
      </c>
      <c r="E47" s="13" t="str">
        <f t="shared" si="6"/>
        <v>PMRW INSPECTION AND COMPACTION TESTING</v>
      </c>
      <c r="H47" s="16"/>
      <c r="I47" s="19"/>
    </row>
    <row r="48" spans="1:9" ht="24.75" customHeight="1" x14ac:dyDescent="0.25">
      <c r="A48" s="14"/>
      <c r="B48" s="14"/>
      <c r="C48" s="17"/>
      <c r="D48" s="14"/>
      <c r="E48" s="15"/>
      <c r="H48" s="16"/>
      <c r="I48" s="19"/>
    </row>
    <row r="49" spans="1:9" ht="24.75" customHeight="1" x14ac:dyDescent="0.25">
      <c r="A49" s="14"/>
      <c r="B49" s="14"/>
      <c r="C49" s="38"/>
      <c r="D49" s="31"/>
      <c r="E49" s="32"/>
      <c r="H49" s="16"/>
      <c r="I49" s="19"/>
    </row>
    <row r="50" spans="1:9" ht="24.75" customHeight="1" x14ac:dyDescent="0.25">
      <c r="A50" s="14"/>
      <c r="B50" s="14"/>
      <c r="C50" s="38"/>
      <c r="D50" s="31"/>
      <c r="E50" s="32"/>
      <c r="H50" s="16"/>
      <c r="I50" s="19"/>
    </row>
    <row r="51" spans="1:9" ht="24.75" customHeight="1" x14ac:dyDescent="0.25">
      <c r="A51" s="14"/>
      <c r="B51" s="14"/>
      <c r="C51" s="38"/>
      <c r="D51" s="31"/>
      <c r="E51" s="32"/>
      <c r="H51" s="16"/>
      <c r="I51" s="19"/>
    </row>
    <row r="52" spans="1:9" ht="24.75" customHeight="1" x14ac:dyDescent="0.25">
      <c r="A52" s="14"/>
      <c r="B52" s="14"/>
      <c r="C52" s="38"/>
      <c r="D52" s="31"/>
      <c r="E52" s="32"/>
      <c r="H52" s="16"/>
      <c r="I52" s="19"/>
    </row>
    <row r="53" spans="1:9" ht="24.75" customHeight="1" x14ac:dyDescent="0.25">
      <c r="A53" s="14"/>
      <c r="B53" s="14"/>
      <c r="C53" s="38"/>
      <c r="D53" s="31"/>
      <c r="E53" s="32"/>
      <c r="H53" s="16"/>
      <c r="I53" s="19"/>
    </row>
    <row r="54" spans="1:9" ht="24.75" customHeight="1" x14ac:dyDescent="0.25">
      <c r="A54" s="14"/>
      <c r="B54" s="14"/>
      <c r="C54" s="31"/>
      <c r="D54" s="31"/>
      <c r="E54" s="32"/>
      <c r="H54" s="16"/>
      <c r="I54" s="19"/>
    </row>
    <row r="55" spans="1:9" ht="24.75" customHeight="1" x14ac:dyDescent="0.25">
      <c r="A55" s="14"/>
      <c r="B55" s="14"/>
      <c r="C55" s="38"/>
      <c r="D55" s="31"/>
      <c r="E55" s="32"/>
      <c r="H55" s="16"/>
      <c r="I55" s="19"/>
    </row>
    <row r="56" spans="1:9" ht="24.75" customHeight="1" x14ac:dyDescent="0.25">
      <c r="A56" s="14"/>
      <c r="B56" s="14"/>
      <c r="C56" s="31"/>
      <c r="D56" s="31"/>
      <c r="E56" s="32"/>
      <c r="H56" s="16"/>
      <c r="I56" s="19"/>
    </row>
    <row r="57" spans="1:9" ht="24.75" customHeight="1" x14ac:dyDescent="0.25">
      <c r="A57" s="14"/>
      <c r="B57" s="14"/>
      <c r="C57" s="34"/>
      <c r="D57" s="30"/>
      <c r="E57" s="33"/>
      <c r="H57" s="16"/>
      <c r="I57" s="19"/>
    </row>
    <row r="58" spans="1:9" ht="24.75" customHeight="1" x14ac:dyDescent="0.25">
      <c r="A58" s="14"/>
      <c r="B58" s="14"/>
      <c r="C58" s="17"/>
      <c r="D58" s="14"/>
      <c r="E58" s="15"/>
      <c r="H58" s="16"/>
      <c r="I58" s="19"/>
    </row>
  </sheetData>
  <mergeCells count="3">
    <mergeCell ref="A1:I1"/>
    <mergeCell ref="A2:I2"/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bridge quantities</vt:lpstr>
      <vt:lpstr>bridge quantities autotable</vt:lpstr>
      <vt:lpstr>WALL not used</vt:lpstr>
      <vt:lpstr>'bridge quantities'!Print_Area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evogel</dc:creator>
  <cp:lastModifiedBy>Joseph Mellman</cp:lastModifiedBy>
  <cp:lastPrinted>2023-11-06T18:54:19Z</cp:lastPrinted>
  <dcterms:created xsi:type="dcterms:W3CDTF">2010-12-22T13:18:17Z</dcterms:created>
  <dcterms:modified xsi:type="dcterms:W3CDTF">2024-06-19T14:01:04Z</dcterms:modified>
</cp:coreProperties>
</file>